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480" tabRatio="945" activeTab="0"/>
  </bookViews>
  <sheets>
    <sheet name="Sheet1" sheetId="1" r:id="rId1"/>
  </sheets>
  <definedNames>
    <definedName name="_xlnm.Print_Area" localSheetId="0">'Sheet1'!$R:$U</definedName>
  </definedNames>
  <calcPr fullCalcOnLoad="1"/>
</workbook>
</file>

<file path=xl/sharedStrings.xml><?xml version="1.0" encoding="utf-8"?>
<sst xmlns="http://schemas.openxmlformats.org/spreadsheetml/2006/main" count="761" uniqueCount="190">
  <si>
    <t>County</t>
  </si>
  <si>
    <t>Percent of</t>
  </si>
  <si>
    <t>Total</t>
  </si>
  <si>
    <t>Number</t>
  </si>
  <si>
    <t>Percent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</si>
  <si>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</si>
  <si>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</si>
  <si>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</si>
  <si>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</si>
  <si>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</si>
  <si>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</si>
  <si>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</si>
  <si>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</si>
  <si>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</si>
  <si>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</si>
  <si>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</si>
  <si>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</si>
  <si>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</si>
  <si>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</si>
  <si>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</si>
  <si>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</si>
  <si>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</si>
  <si>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</si>
  <si>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</si>
  <si>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</si>
  <si>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</si>
  <si>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</si>
  <si>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</si>
  <si>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</si>
  <si>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</si>
  <si>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</si>
  <si>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</si>
  <si>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</si>
  <si>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</si>
  <si>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McCormick</t>
  </si>
  <si>
    <t>Lee</t>
  </si>
  <si>
    <t>Lexington</t>
  </si>
  <si>
    <t>Marion</t>
  </si>
  <si>
    <t>Marlboro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</si>
  <si>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</si>
  <si>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</si>
  <si>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</si>
  <si>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</si>
  <si>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</si>
  <si>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</si>
  <si>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</si>
  <si>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</si>
  <si>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</si>
  <si>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</si>
  <si>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</si>
  <si>
    <t>Fairfield</t>
  </si>
  <si>
    <t>Students in Grades 1 to 3 Who Are Eligible</t>
  </si>
  <si>
    <t>For Free or Reduced Price Lunches</t>
  </si>
  <si>
    <t>Factor B</t>
  </si>
  <si>
    <t>Factor A</t>
  </si>
  <si>
    <t>Factor C</t>
  </si>
  <si>
    <t>Allocation</t>
  </si>
  <si>
    <t>% Allocated</t>
  </si>
  <si>
    <t>$ Allocated to</t>
  </si>
  <si>
    <t>Factor:</t>
  </si>
  <si>
    <t>Population</t>
  </si>
  <si>
    <t>Free Lunch</t>
  </si>
  <si>
    <t>per County</t>
  </si>
  <si>
    <t>Funding</t>
  </si>
  <si>
    <t>Quality and</t>
  </si>
  <si>
    <t>Feasibility</t>
  </si>
  <si>
    <t>Funds Remaining</t>
  </si>
  <si>
    <t>To Be Allocated</t>
  </si>
  <si>
    <t>Dollars to be Allocated by Formula:</t>
  </si>
  <si>
    <t>Formula Funding</t>
  </si>
  <si>
    <t>Total State Funds</t>
  </si>
  <si>
    <t>County per</t>
  </si>
  <si>
    <t>Capita Income</t>
  </si>
  <si>
    <t>D. Item 2</t>
  </si>
  <si>
    <t xml:space="preserve">Percent of </t>
  </si>
  <si>
    <t>DHEC Division of Biostatistics</t>
  </si>
  <si>
    <t>D. Item 6.</t>
  </si>
  <si>
    <t>D. Item 5.</t>
  </si>
  <si>
    <t>Percentage:</t>
  </si>
  <si>
    <t>Ratio</t>
  </si>
  <si>
    <t>County Ratio/</t>
  </si>
  <si>
    <t>Sum of ratios</t>
  </si>
  <si>
    <t>Per Capita Income</t>
  </si>
  <si>
    <t>Acceptable</t>
  </si>
  <si>
    <t>Quality</t>
  </si>
  <si>
    <t xml:space="preserve">of Formula &amp; </t>
  </si>
  <si>
    <t xml:space="preserve">Acceptable </t>
  </si>
  <si>
    <t xml:space="preserve">Award May Be </t>
  </si>
  <si>
    <t>Up To:</t>
  </si>
  <si>
    <t xml:space="preserve">Maximum </t>
  </si>
  <si>
    <t>Assumes High</t>
  </si>
  <si>
    <t>Total State Funds To Be Allocated to Counties:</t>
  </si>
  <si>
    <t>Based on Quality</t>
  </si>
  <si>
    <t>&amp; Feasibility</t>
  </si>
  <si>
    <t>Ready for 1st</t>
  </si>
  <si>
    <t>Not Ready for</t>
  </si>
  <si>
    <t>1st Grade</t>
  </si>
  <si>
    <t>Children Overage</t>
  </si>
  <si>
    <t>in Grade 3</t>
  </si>
  <si>
    <t>Kids Count 1</t>
  </si>
  <si>
    <t>Kids Count 2</t>
  </si>
  <si>
    <t>Kids Count 6</t>
  </si>
  <si>
    <t>Kids Count 5</t>
  </si>
  <si>
    <t>Kids Count 3</t>
  </si>
  <si>
    <t>Kids Count 4</t>
  </si>
  <si>
    <t>Adj. %age</t>
  </si>
  <si>
    <t>PACT Math -</t>
  </si>
  <si>
    <t>Low Birth Weight</t>
  </si>
  <si>
    <t>Mother with</t>
  </si>
  <si>
    <t>Less than HS</t>
  </si>
  <si>
    <t xml:space="preserve">%age of Not </t>
  </si>
  <si>
    <t>%age of  Over Age</t>
  </si>
  <si>
    <t>Children in 3rd</t>
  </si>
  <si>
    <t>Weight</t>
  </si>
  <si>
    <t>%age of Low Birth</t>
  </si>
  <si>
    <t>%age of Mothers</t>
  </si>
  <si>
    <t>Factor A, Population Birth to 5</t>
  </si>
  <si>
    <t>Factor C, Average Per Capita Income</t>
  </si>
  <si>
    <t>Factor D.2. %age of Children Over Age in 3rd Grade</t>
  </si>
  <si>
    <t>Factor D.5 %age of Low birth weight infants</t>
  </si>
  <si>
    <t>Factor D.6 %age of Mothers with less than High School education</t>
  </si>
  <si>
    <t>Number Below</t>
  </si>
  <si>
    <t>Base funding for Acceptable Quality Proposal.</t>
  </si>
  <si>
    <t xml:space="preserve">Allocate 80% of funds based on formula factor weightings as follow:  </t>
  </si>
  <si>
    <t>Budget and Control Board</t>
  </si>
  <si>
    <t>State/County</t>
  </si>
  <si>
    <t>PACT Language</t>
  </si>
  <si>
    <t xml:space="preserve">This column is </t>
  </si>
  <si>
    <t xml:space="preserve">for comparison </t>
  </si>
  <si>
    <t>FY 05</t>
  </si>
  <si>
    <t xml:space="preserve">ACTUAL </t>
  </si>
  <si>
    <t>ALLOCATION</t>
  </si>
  <si>
    <t xml:space="preserve">FOR </t>
  </si>
  <si>
    <t>Average Per Capita Income</t>
  </si>
  <si>
    <t>FORMULA</t>
  </si>
  <si>
    <t>LESS</t>
  </si>
  <si>
    <t>VARIANCE</t>
  </si>
  <si>
    <t xml:space="preserve">Percentage of </t>
  </si>
  <si>
    <t>Counties</t>
  </si>
  <si>
    <t>Less</t>
  </si>
  <si>
    <t>Variance</t>
  </si>
  <si>
    <t>Formula</t>
  </si>
  <si>
    <t xml:space="preserve"> Allocation</t>
  </si>
  <si>
    <t xml:space="preserve">Total Formula </t>
  </si>
  <si>
    <t>Factor B, Children in Grades 1 to 3, Free/Reduced Lunch</t>
  </si>
  <si>
    <t>Comparison</t>
  </si>
  <si>
    <t>Quality and Feasibility - Remaining  funds.</t>
  </si>
  <si>
    <t>COUNTIES IN BOLD WILL BE SUPPLEMENTED TO REACH MINIMUM ALLOCAITON OF $195K</t>
  </si>
  <si>
    <t>N/A</t>
  </si>
  <si>
    <t xml:space="preserve">Formula </t>
  </si>
  <si>
    <t>FORMULA AMT</t>
  </si>
  <si>
    <t>Year: 2005</t>
  </si>
  <si>
    <t>purpose only</t>
  </si>
  <si>
    <t>Year: 2006</t>
  </si>
  <si>
    <t>Year: 2006-07</t>
  </si>
  <si>
    <t>Factor D.1. % of Children Testing Not Ready for 1st Grade  N/A</t>
  </si>
  <si>
    <t>Statewide Avg</t>
  </si>
  <si>
    <t>Population: Estimated number of Children under age 6</t>
  </si>
  <si>
    <t>2006 Comparison</t>
  </si>
  <si>
    <t>Per Capita personal income for South Carolina Counties, 2006</t>
  </si>
  <si>
    <t>US Department of Commerce, BEA / RWM</t>
  </si>
  <si>
    <t>2007-08</t>
  </si>
  <si>
    <t xml:space="preserve">Births to Mothers with less than </t>
  </si>
  <si>
    <t>FY 10</t>
  </si>
  <si>
    <t>2007 Comparison</t>
  </si>
  <si>
    <t>2008 Total</t>
  </si>
  <si>
    <t>2008-09</t>
  </si>
  <si>
    <t>2008-09 Total</t>
  </si>
  <si>
    <t>Children who are overage in grade 3, School Year 2008 - 2009</t>
  </si>
  <si>
    <t>Low Birthweight Infants, 2007</t>
  </si>
  <si>
    <t>High School Education, 2007, DHEC Biostatistics</t>
  </si>
  <si>
    <t xml:space="preserve">2007 Total </t>
  </si>
  <si>
    <t xml:space="preserve">2008 Estimate </t>
  </si>
  <si>
    <t>D. Item 3.  3rd Graders NOT MET</t>
  </si>
  <si>
    <t>Number NOT MET</t>
  </si>
  <si>
    <t>PACT Basic Lang</t>
  </si>
  <si>
    <t>D. Item 4. 3rd Graders NOT MET</t>
  </si>
  <si>
    <t>PASS Math</t>
  </si>
  <si>
    <t>PACT Basic Math</t>
  </si>
  <si>
    <t xml:space="preserve">FY 11 PROJECTED AMOUNTS AWARDED TO COUNTY PARTNERSHIPS </t>
  </si>
  <si>
    <t>FY 11</t>
  </si>
  <si>
    <t>FY 10 ALLOC.</t>
  </si>
  <si>
    <t>February 26, 2010 Factors</t>
  </si>
  <si>
    <t xml:space="preserve">Factor D.3  %age of 3rd Graders NOT MET on PASS ELA </t>
  </si>
  <si>
    <t>Factor D.4  %age of 3rd Graders NOT MET on PASS Math</t>
  </si>
  <si>
    <t>PASS ELA</t>
  </si>
  <si>
    <t>on PASS ELA</t>
  </si>
  <si>
    <t>Fill in Total Fund 10 Dollars to be Allocated:</t>
  </si>
  <si>
    <t>on PASS Math</t>
  </si>
  <si>
    <t>SC First Steps Allocation Formula  - 04/30/10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</si>
</sst>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8" formatCode="&quot;$&quot;#,##0"/>
    <numFmt numFmtId="172" formatCode="_(* #,##0_);_(* \(#,##0\);_(* &quot;-&quot;??_);_(@_)"/>
    <numFmt numFmtId="179" formatCode="0.00000%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name val="MS Sans Serif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 style="double"/>
    </border>
    <border>
      <left/>
      <right/>
      <top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9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9" xfId="0" applyNumberFormat="1" applyBorder="1"/>
    <xf numFmtId="164" fontId="0" fillId="0" borderId="0" xfId="0" applyNumberFormat="1" applyBorder="1"/>
    <xf numFmtId="164" fontId="0" fillId="0" borderId="0" xfId="0" applyNumberFormat="1"/>
    <xf numFmtId="9" fontId="0" fillId="0" borderId="12" xfId="0" applyNumberFormat="1" applyBorder="1"/>
    <xf numFmtId="164" fontId="0" fillId="0" borderId="12" xfId="0" applyNumberFormat="1" applyBorder="1"/>
    <xf numFmtId="10" fontId="0" fillId="0" borderId="12" xfId="0" applyNumberFormat="1" applyBorder="1"/>
    <xf numFmtId="0" fontId="0" fillId="0" borderId="0" xfId="0" applyProtection="1">
      <protection/>
    </xf>
    <xf numFmtId="10" fontId="0" fillId="0" borderId="9" xfId="0" applyNumberFormat="1" applyBorder="1"/>
    <xf numFmtId="10" fontId="0" fillId="0" borderId="0" xfId="0" applyNumberFormat="1" applyBorder="1"/>
    <xf numFmtId="3" fontId="0" fillId="0" borderId="9" xfId="0" applyNumberFormat="1" applyBorder="1"/>
    <xf numFmtId="6" fontId="0" fillId="0" borderId="12" xfId="0" applyNumberFormat="1" applyBorder="1" applyAlignment="1">
      <alignment horizontal="left"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9" fontId="0" fillId="0" borderId="0" xfId="0" applyNumberFormat="1"/>
    <xf numFmtId="168" fontId="0" fillId="0" borderId="0" xfId="0" applyNumberFormat="1"/>
    <xf numFmtId="9" fontId="0" fillId="0" borderId="0" xfId="0" applyNumberFormat="1" applyBorder="1"/>
    <xf numFmtId="0" fontId="0" fillId="0" borderId="9" xfId="0" applyFont="1" applyBorder="1"/>
    <xf numFmtId="0" fontId="2" fillId="0" borderId="12" xfId="0" applyFont="1" applyBorder="1" applyAlignment="1">
      <alignment horizontal="center"/>
    </xf>
    <xf numFmtId="44" fontId="2" fillId="0" borderId="9" xfId="16" applyFont="1" applyBorder="1"/>
    <xf numFmtId="44" fontId="0" fillId="0" borderId="9" xfId="16" applyFont="1" applyBorder="1"/>
    <xf numFmtId="44" fontId="0" fillId="0" borderId="9" xfId="16" applyFont="1" applyBorder="1"/>
    <xf numFmtId="0" fontId="0" fillId="0" borderId="5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5" xfId="0" applyFont="1" applyBorder="1"/>
    <xf numFmtId="3" fontId="0" fillId="0" borderId="10" xfId="0" applyNumberFormat="1" applyBorder="1"/>
    <xf numFmtId="0" fontId="2" fillId="0" borderId="9" xfId="0" applyFont="1" applyBorder="1"/>
    <xf numFmtId="0" fontId="0" fillId="0" borderId="12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/>
    <xf numFmtId="3" fontId="0" fillId="0" borderId="14" xfId="0" applyNumberFormat="1" applyBorder="1"/>
    <xf numFmtId="9" fontId="2" fillId="0" borderId="12" xfId="0" applyNumberFormat="1" applyFont="1" applyBorder="1" applyAlignment="1">
      <alignment horizontal="center"/>
    </xf>
    <xf numFmtId="0" fontId="0" fillId="0" borderId="0" xfId="0" applyBorder="1" applyProtection="1">
      <protection/>
    </xf>
    <xf numFmtId="164" fontId="0" fillId="0" borderId="15" xfId="0" applyNumberFormat="1" applyBorder="1"/>
    <xf numFmtId="179" fontId="2" fillId="0" borderId="9" xfId="0" applyNumberFormat="1" applyFont="1" applyBorder="1"/>
    <xf numFmtId="179" fontId="0" fillId="0" borderId="9" xfId="0" applyNumberFormat="1" applyFont="1" applyBorder="1"/>
    <xf numFmtId="179" fontId="2" fillId="0" borderId="9" xfId="18" applyNumberFormat="1" applyFont="1" applyBorder="1"/>
    <xf numFmtId="179" fontId="0" fillId="0" borderId="9" xfId="18" applyNumberFormat="1" applyFont="1" applyBorder="1"/>
    <xf numFmtId="172" fontId="1" fillId="0" borderId="9" xfId="18" applyNumberFormat="1" applyFont="1" applyBorder="1" applyAlignment="1">
      <alignment/>
    </xf>
    <xf numFmtId="44" fontId="0" fillId="0" borderId="9" xfId="16" applyFont="1" applyBorder="1"/>
    <xf numFmtId="3" fontId="0" fillId="0" borderId="9" xfId="0" applyNumberFormat="1" applyBorder="1" applyAlignment="1">
      <alignment horizontal="right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/>
    <xf numFmtId="44" fontId="0" fillId="0" borderId="14" xfId="16" applyFont="1" applyBorder="1"/>
    <xf numFmtId="2" fontId="0" fillId="0" borderId="14" xfId="0" applyNumberFormat="1" applyBorder="1"/>
    <xf numFmtId="10" fontId="0" fillId="0" borderId="14" xfId="0" applyNumberFormat="1" applyBorder="1"/>
    <xf numFmtId="0" fontId="0" fillId="0" borderId="14" xfId="0" applyBorder="1"/>
    <xf numFmtId="41" fontId="0" fillId="0" borderId="14" xfId="18" applyNumberFormat="1" applyFont="1" applyBorder="1" applyAlignment="1">
      <alignment/>
    </xf>
    <xf numFmtId="37" fontId="1" fillId="0" borderId="14" xfId="18" applyNumberFormat="1" applyFont="1" applyFill="1" applyBorder="1" applyAlignment="1">
      <alignment horizontal="right" wrapText="1"/>
    </xf>
    <xf numFmtId="172" fontId="1" fillId="0" borderId="14" xfId="18" applyNumberFormat="1" applyFont="1" applyFill="1" applyBorder="1" applyAlignment="1">
      <alignment horizontal="right" wrapText="1"/>
    </xf>
    <xf numFmtId="44" fontId="0" fillId="0" borderId="17" xfId="16" applyFont="1" applyBorder="1" applyProtection="1">
      <protection/>
    </xf>
    <xf numFmtId="44" fontId="0" fillId="0" borderId="0" xfId="16" applyFont="1"/>
    <xf numFmtId="44" fontId="0" fillId="0" borderId="7" xfId="16" applyFont="1" applyBorder="1"/>
    <xf numFmtId="44" fontId="0" fillId="0" borderId="0" xfId="16" applyFont="1" applyBorder="1"/>
    <xf numFmtId="44" fontId="2" fillId="0" borderId="13" xfId="16" applyFont="1" applyBorder="1"/>
    <xf numFmtId="44" fontId="0" fillId="0" borderId="13" xfId="16" applyFont="1" applyBorder="1"/>
    <xf numFmtId="44" fontId="0" fillId="0" borderId="12" xfId="16" applyFont="1" applyBorder="1"/>
    <xf numFmtId="44" fontId="0" fillId="0" borderId="8" xfId="16" applyFont="1" applyBorder="1" applyProtection="1">
      <protection/>
    </xf>
    <xf numFmtId="44" fontId="0" fillId="0" borderId="14" xfId="16" applyFont="1" applyBorder="1"/>
    <xf numFmtId="179" fontId="0" fillId="0" borderId="14" xfId="0" applyNumberFormat="1" applyBorder="1"/>
    <xf numFmtId="164" fontId="0" fillId="0" borderId="0" xfId="0" applyNumberFormat="1" applyBorder="1" applyAlignment="1">
      <alignment horizontal="center"/>
    </xf>
    <xf numFmtId="44" fontId="0" fillId="0" borderId="13" xfId="16" applyFont="1" applyBorder="1"/>
    <xf numFmtId="179" fontId="0" fillId="0" borderId="9" xfId="18" applyNumberFormat="1" applyFont="1" applyBorder="1"/>
    <xf numFmtId="0" fontId="0" fillId="0" borderId="9" xfId="0" applyNumberFormat="1" applyBorder="1" quotePrefix="1"/>
    <xf numFmtId="172" fontId="0" fillId="0" borderId="9" xfId="18" applyNumberFormat="1" applyFont="1" applyBorder="1" quotePrefix="1"/>
    <xf numFmtId="0" fontId="5" fillId="0" borderId="9" xfId="21" applyNumberFormat="1" applyFont="1" applyBorder="1" quotePrefix="1">
      <alignment/>
      <protection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4"/>
  <sheetViews>
    <sheetView tabSelected="1" workbookViewId="0" topLeftCell="A1">
      <selection activeCell="A66" sqref="A66"/>
    </sheetView>
  </sheetViews>
  <sheetFormatPr defaultColWidth="9.140625" defaultRowHeight="12.75"/>
  <cols>
    <col min="1" max="3" width="16.7109375" style="0" customWidth="1"/>
    <col min="4" max="5" width="15.7109375" style="0" customWidth="1"/>
    <col min="6" max="6" width="0.85546875" style="0" customWidth="1"/>
    <col min="7" max="8" width="16.7109375" style="0" customWidth="1"/>
    <col min="9" max="12" width="15.7109375" style="0" customWidth="1"/>
    <col min="13" max="13" width="13.7109375" style="0" customWidth="1"/>
    <col min="14" max="18" width="15.7109375" style="0" customWidth="1"/>
    <col min="19" max="19" width="17.140625" style="0" customWidth="1"/>
    <col min="20" max="20" width="16.140625" style="0" customWidth="1"/>
    <col min="21" max="21" width="17.7109375" style="0" customWidth="1"/>
    <col min="22" max="23" width="15.7109375" style="0" customWidth="1"/>
    <col min="24" max="24" width="12.7109375" style="0" customWidth="1"/>
  </cols>
  <sheetData>
    <row r="1" ht="18">
      <c r="A1" s="45" t="s">
        <v>189</v>
      </c>
    </row>
    <row r="2" ht="13.5" thickBot="1"/>
    <row r="3" spans="1:10" ht="18.75" thickBot="1">
      <c r="A3" t="s">
        <v>187</v>
      </c>
      <c r="C3" s="56">
        <v>4959402</v>
      </c>
      <c r="J3" s="45"/>
    </row>
    <row r="5" spans="1:9" ht="12.75">
      <c r="A5" t="s">
        <v>123</v>
      </c>
      <c r="H5" s="28">
        <v>0.8</v>
      </c>
      <c r="I5" s="75">
        <f>$C$3*$H$5</f>
        <v>3967521.6</v>
      </c>
    </row>
    <row r="6" spans="8:9" ht="12.75">
      <c r="H6" s="28"/>
      <c r="I6" s="75"/>
    </row>
    <row r="7" spans="1:9" ht="12.75">
      <c r="A7" s="90" t="s">
        <v>182</v>
      </c>
      <c r="B7" s="90"/>
      <c r="C7" s="90"/>
      <c r="D7" s="90"/>
      <c r="I7" s="75"/>
    </row>
    <row r="8" spans="1:9" ht="12.75">
      <c r="A8" t="s">
        <v>116</v>
      </c>
      <c r="H8" s="28">
        <v>0.3</v>
      </c>
      <c r="I8" s="75">
        <f>H8*$I$5</f>
        <v>1190256.48</v>
      </c>
    </row>
    <row r="9" spans="1:9" ht="12.75">
      <c r="A9" t="s">
        <v>144</v>
      </c>
      <c r="H9" s="28">
        <v>0.25</v>
      </c>
      <c r="I9" s="75">
        <f aca="true" t="shared" si="0" ref="I9:I16">H9*$I$5</f>
        <v>991880.4</v>
      </c>
    </row>
    <row r="10" spans="1:9" ht="12.75">
      <c r="A10" t="s">
        <v>117</v>
      </c>
      <c r="H10" s="28">
        <v>0.2</v>
      </c>
      <c r="I10" s="75">
        <f t="shared" si="0"/>
        <v>793504.3200000001</v>
      </c>
    </row>
    <row r="11" spans="1:9" ht="12.75">
      <c r="A11" t="s">
        <v>155</v>
      </c>
      <c r="H11" s="28"/>
      <c r="I11" s="75">
        <f t="shared" si="0"/>
        <v>0</v>
      </c>
    </row>
    <row r="12" spans="1:9" ht="12.75">
      <c r="A12" t="s">
        <v>118</v>
      </c>
      <c r="H12" s="28">
        <v>0.05</v>
      </c>
      <c r="I12" s="75">
        <f t="shared" si="0"/>
        <v>198376.08000000002</v>
      </c>
    </row>
    <row r="13" spans="1:9" ht="12.75">
      <c r="A13" t="s">
        <v>183</v>
      </c>
      <c r="H13" s="28">
        <v>0.05</v>
      </c>
      <c r="I13" s="75">
        <f t="shared" si="0"/>
        <v>198376.08000000002</v>
      </c>
    </row>
    <row r="14" spans="1:9" ht="12.75">
      <c r="A14" t="s">
        <v>184</v>
      </c>
      <c r="H14" s="28">
        <v>0.05</v>
      </c>
      <c r="I14" s="75">
        <f t="shared" si="0"/>
        <v>198376.08000000002</v>
      </c>
    </row>
    <row r="15" spans="1:9" ht="12.75">
      <c r="A15" t="s">
        <v>119</v>
      </c>
      <c r="H15" s="28">
        <v>0.05</v>
      </c>
      <c r="I15" s="75">
        <f t="shared" si="0"/>
        <v>198376.08000000002</v>
      </c>
    </row>
    <row r="16" spans="1:9" ht="12.75">
      <c r="A16" t="s">
        <v>120</v>
      </c>
      <c r="H16" s="28">
        <v>0.05</v>
      </c>
      <c r="I16" s="75">
        <f t="shared" si="0"/>
        <v>198376.08000000002</v>
      </c>
    </row>
    <row r="17" ht="12.75">
      <c r="I17" s="75"/>
    </row>
    <row r="18" spans="1:9" ht="12.75">
      <c r="A18" t="s">
        <v>122</v>
      </c>
      <c r="D18" s="75">
        <f>C3*0.8</f>
        <v>3967521.6</v>
      </c>
      <c r="H18" s="29">
        <v>0</v>
      </c>
      <c r="I18" s="75">
        <f>$H$18*46</f>
        <v>0</v>
      </c>
    </row>
    <row r="19" spans="8:9" ht="12.75">
      <c r="H19" s="29"/>
      <c r="I19" s="75"/>
    </row>
    <row r="20" spans="1:9" ht="12.75">
      <c r="A20" t="s">
        <v>146</v>
      </c>
      <c r="D20" s="76">
        <f>C3*0.2</f>
        <v>991880.4</v>
      </c>
      <c r="H20" s="30">
        <v>0.2</v>
      </c>
      <c r="I20" s="77">
        <f>$C$3-$I$5-$I$18</f>
        <v>991880.3999999999</v>
      </c>
    </row>
    <row r="22" spans="1:9" ht="13.5" thickBot="1">
      <c r="A22" s="55" t="s">
        <v>91</v>
      </c>
      <c r="B22" s="55"/>
      <c r="C22" s="5"/>
      <c r="D22" s="74">
        <f>$C$3</f>
        <v>4959402</v>
      </c>
      <c r="H22" s="17"/>
      <c r="I22" s="17"/>
    </row>
    <row r="23" ht="13.5" thickTop="1"/>
    <row r="24" ht="12.75">
      <c r="A24" s="52" t="s">
        <v>179</v>
      </c>
    </row>
    <row r="25" spans="12:16" ht="12.75">
      <c r="L25" s="12" t="s">
        <v>69</v>
      </c>
      <c r="M25" s="12" t="s">
        <v>83</v>
      </c>
      <c r="N25" s="12" t="s">
        <v>66</v>
      </c>
      <c r="O25" s="12" t="s">
        <v>70</v>
      </c>
      <c r="P25" s="12"/>
    </row>
    <row r="26" spans="1:16" ht="12.75">
      <c r="A26" s="52" t="s">
        <v>147</v>
      </c>
      <c r="L26" s="13" t="s">
        <v>56</v>
      </c>
      <c r="M26" s="13" t="s">
        <v>84</v>
      </c>
      <c r="N26" s="13" t="s">
        <v>67</v>
      </c>
      <c r="O26" s="13" t="s">
        <v>67</v>
      </c>
      <c r="P26" s="32" t="s">
        <v>127</v>
      </c>
    </row>
    <row r="27" spans="12:16" ht="12.75">
      <c r="L27" s="13"/>
      <c r="M27" s="13" t="s">
        <v>63</v>
      </c>
      <c r="N27" s="20" t="s">
        <v>92</v>
      </c>
      <c r="O27" s="13"/>
      <c r="P27" s="32" t="s">
        <v>128</v>
      </c>
    </row>
    <row r="28" spans="12:16" ht="12.75">
      <c r="L28" s="13"/>
      <c r="M28" s="13" t="s">
        <v>56</v>
      </c>
      <c r="N28" s="13" t="s">
        <v>93</v>
      </c>
      <c r="O28" s="13"/>
      <c r="P28" s="32" t="s">
        <v>152</v>
      </c>
    </row>
    <row r="29" spans="12:16" ht="12.75">
      <c r="L29" s="54">
        <v>0.8</v>
      </c>
      <c r="M29" s="13"/>
      <c r="N29" s="54">
        <v>0.2</v>
      </c>
      <c r="O29" s="54">
        <v>1</v>
      </c>
      <c r="P29" s="13"/>
    </row>
    <row r="30" spans="12:16" ht="12.75">
      <c r="L30" s="80">
        <f>$I$5</f>
        <v>3967521.6</v>
      </c>
      <c r="M30" s="80">
        <f>$I$18</f>
        <v>0</v>
      </c>
      <c r="N30" s="80">
        <f>$I$20</f>
        <v>991880.3999999999</v>
      </c>
      <c r="O30" s="80">
        <f>$C$3</f>
        <v>4959402</v>
      </c>
      <c r="P30" s="13"/>
    </row>
    <row r="31" spans="1:16" ht="12.75">
      <c r="A31" s="26" t="s">
        <v>68</v>
      </c>
      <c r="B31" s="27"/>
      <c r="C31" s="81">
        <f>$I$5</f>
        <v>3967521.6</v>
      </c>
      <c r="D31" s="21"/>
      <c r="L31" s="14"/>
      <c r="M31" s="14"/>
      <c r="N31" s="14"/>
      <c r="O31" s="14"/>
      <c r="P31" s="14"/>
    </row>
    <row r="32" spans="2:17" ht="12.75">
      <c r="B32" s="13"/>
      <c r="C32" s="13"/>
      <c r="D32" s="12"/>
      <c r="E32" s="12" t="s">
        <v>110</v>
      </c>
      <c r="F32" s="12"/>
      <c r="G32" s="12" t="s">
        <v>111</v>
      </c>
      <c r="H32" s="12" t="s">
        <v>185</v>
      </c>
      <c r="I32" s="12" t="s">
        <v>177</v>
      </c>
      <c r="J32" s="12" t="s">
        <v>114</v>
      </c>
      <c r="K32" s="12" t="s">
        <v>115</v>
      </c>
      <c r="L32" s="12"/>
      <c r="M32" s="12"/>
      <c r="N32" s="12" t="s">
        <v>64</v>
      </c>
      <c r="O32" s="51" t="s">
        <v>180</v>
      </c>
      <c r="P32" s="12"/>
      <c r="Q32" s="12"/>
    </row>
    <row r="33" spans="2:17" ht="12.75">
      <c r="B33" s="13" t="s">
        <v>54</v>
      </c>
      <c r="C33" s="13" t="s">
        <v>53</v>
      </c>
      <c r="D33" s="13" t="s">
        <v>55</v>
      </c>
      <c r="E33" s="13" t="s">
        <v>94</v>
      </c>
      <c r="F33" s="13"/>
      <c r="G33" s="13" t="s">
        <v>112</v>
      </c>
      <c r="H33" s="13" t="s">
        <v>105</v>
      </c>
      <c r="I33" s="13" t="s">
        <v>105</v>
      </c>
      <c r="J33" s="13" t="s">
        <v>113</v>
      </c>
      <c r="K33" s="13" t="s">
        <v>109</v>
      </c>
      <c r="L33" s="13" t="s">
        <v>0</v>
      </c>
      <c r="M33" s="25">
        <f>$H$18</f>
        <v>0</v>
      </c>
      <c r="N33" s="13" t="s">
        <v>65</v>
      </c>
      <c r="O33" s="38" t="s">
        <v>143</v>
      </c>
      <c r="P33" s="32"/>
      <c r="Q33" s="13"/>
    </row>
    <row r="34" spans="2:23" ht="12.75">
      <c r="B34" s="13" t="s">
        <v>57</v>
      </c>
      <c r="C34" s="13" t="s">
        <v>57</v>
      </c>
      <c r="D34" s="13" t="s">
        <v>57</v>
      </c>
      <c r="E34" s="13" t="s">
        <v>57</v>
      </c>
      <c r="F34" s="13"/>
      <c r="G34" s="13" t="s">
        <v>57</v>
      </c>
      <c r="H34" s="13" t="s">
        <v>57</v>
      </c>
      <c r="I34" s="13" t="s">
        <v>57</v>
      </c>
      <c r="J34" s="13" t="s">
        <v>57</v>
      </c>
      <c r="K34" s="13" t="s">
        <v>57</v>
      </c>
      <c r="L34" s="13" t="s">
        <v>56</v>
      </c>
      <c r="M34" s="13" t="s">
        <v>62</v>
      </c>
      <c r="N34" s="13" t="s">
        <v>63</v>
      </c>
      <c r="O34" s="32" t="s">
        <v>56</v>
      </c>
      <c r="P34" s="32"/>
      <c r="Q34" s="13"/>
      <c r="R34" s="5"/>
      <c r="S34" s="5"/>
      <c r="T34" s="5"/>
      <c r="U34" s="5"/>
      <c r="V34" s="5"/>
      <c r="W34" s="5"/>
    </row>
    <row r="35" spans="2:23" ht="12.75">
      <c r="B35" s="18">
        <f>$H$8</f>
        <v>0.3</v>
      </c>
      <c r="C35" s="18">
        <f>$H$9</f>
        <v>0.25</v>
      </c>
      <c r="D35" s="18">
        <f>$H$10</f>
        <v>0.2</v>
      </c>
      <c r="E35" s="18">
        <f>$H$11</f>
        <v>0</v>
      </c>
      <c r="F35" s="18"/>
      <c r="G35" s="18">
        <f>$H$12</f>
        <v>0.05</v>
      </c>
      <c r="H35" s="18">
        <f>$H$13</f>
        <v>0.05</v>
      </c>
      <c r="I35" s="18">
        <f>$H$14</f>
        <v>0.05</v>
      </c>
      <c r="J35" s="18">
        <f>$H$15</f>
        <v>0.05</v>
      </c>
      <c r="K35" s="18">
        <f>$H$16</f>
        <v>0.05</v>
      </c>
      <c r="L35" s="19"/>
      <c r="M35" s="19"/>
      <c r="N35" s="18">
        <f>$N$30/($L$30+$M$30)</f>
        <v>0.24999999999999997</v>
      </c>
      <c r="O35" s="13" t="s">
        <v>89</v>
      </c>
      <c r="P35" s="32"/>
      <c r="Q35" s="13"/>
      <c r="R35" s="5"/>
      <c r="S35" s="5"/>
      <c r="T35" s="5"/>
      <c r="U35" s="5"/>
      <c r="V35" s="5"/>
      <c r="W35" s="5"/>
    </row>
    <row r="36" spans="2:23" ht="12.75">
      <c r="B36" s="13" t="s">
        <v>58</v>
      </c>
      <c r="C36" s="13" t="s">
        <v>58</v>
      </c>
      <c r="D36" s="13" t="s">
        <v>58</v>
      </c>
      <c r="E36" s="13" t="s">
        <v>58</v>
      </c>
      <c r="F36" s="13"/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8"/>
      <c r="M36" s="13"/>
      <c r="N36" s="13" t="s">
        <v>85</v>
      </c>
      <c r="O36" s="13" t="s">
        <v>0</v>
      </c>
      <c r="P36" s="32" t="s">
        <v>163</v>
      </c>
      <c r="Q36" s="32" t="s">
        <v>180</v>
      </c>
      <c r="R36" s="5"/>
      <c r="S36" s="5"/>
      <c r="T36" s="5"/>
      <c r="U36" s="5"/>
      <c r="V36" s="5"/>
      <c r="W36" s="5"/>
    </row>
    <row r="37" spans="2:23" ht="12.75">
      <c r="B37" s="13" t="s">
        <v>59</v>
      </c>
      <c r="C37" s="13" t="s">
        <v>59</v>
      </c>
      <c r="D37" s="13" t="s">
        <v>59</v>
      </c>
      <c r="E37" s="13" t="s">
        <v>59</v>
      </c>
      <c r="F37" s="13"/>
      <c r="G37" s="13" t="s">
        <v>59</v>
      </c>
      <c r="H37" s="13" t="s">
        <v>59</v>
      </c>
      <c r="I37" s="13" t="s">
        <v>59</v>
      </c>
      <c r="J37" s="13" t="s">
        <v>59</v>
      </c>
      <c r="K37" s="13" t="s">
        <v>59</v>
      </c>
      <c r="L37" s="13"/>
      <c r="M37" s="13"/>
      <c r="N37" s="13" t="s">
        <v>86</v>
      </c>
      <c r="O37" s="13"/>
      <c r="P37" s="32" t="s">
        <v>130</v>
      </c>
      <c r="Q37" s="32" t="s">
        <v>150</v>
      </c>
      <c r="R37" s="46"/>
      <c r="S37" s="48" t="s">
        <v>180</v>
      </c>
      <c r="T37" s="47" t="s">
        <v>163</v>
      </c>
      <c r="U37" s="47" t="s">
        <v>180</v>
      </c>
      <c r="V37" s="5"/>
      <c r="W37" s="5"/>
    </row>
    <row r="38" spans="2:23" ht="12.75">
      <c r="B38" s="80">
        <f>$B$35*$C$31</f>
        <v>1190256.48</v>
      </c>
      <c r="C38" s="80">
        <f>$C$35*$C$31</f>
        <v>991880.4</v>
      </c>
      <c r="D38" s="80">
        <f>$D$35*$C$31</f>
        <v>793504.3200000001</v>
      </c>
      <c r="E38" s="80">
        <f>$E$35*$C$31</f>
        <v>0</v>
      </c>
      <c r="F38" s="80"/>
      <c r="G38" s="80">
        <f>$G$35*$C$31</f>
        <v>198376.08000000002</v>
      </c>
      <c r="H38" s="80">
        <f>$H$35*$C$31</f>
        <v>198376.08000000002</v>
      </c>
      <c r="I38" s="80">
        <f>$I$35*$C$31</f>
        <v>198376.08000000002</v>
      </c>
      <c r="J38" s="80">
        <f>$J$35*$C$31</f>
        <v>198376.08000000002</v>
      </c>
      <c r="K38" s="80">
        <f>$K$35*$C$31</f>
        <v>198376.08000000002</v>
      </c>
      <c r="L38" s="19"/>
      <c r="M38" s="13"/>
      <c r="N38" s="13" t="s">
        <v>84</v>
      </c>
      <c r="O38" s="13" t="s">
        <v>90</v>
      </c>
      <c r="P38" s="32" t="s">
        <v>134</v>
      </c>
      <c r="Q38" s="32" t="s">
        <v>135</v>
      </c>
      <c r="R38" s="46"/>
      <c r="S38" s="48" t="s">
        <v>137</v>
      </c>
      <c r="T38" s="48" t="s">
        <v>137</v>
      </c>
      <c r="U38" s="47" t="s">
        <v>139</v>
      </c>
      <c r="V38" s="5"/>
      <c r="W38" s="5"/>
    </row>
    <row r="39" spans="2:23" ht="12.7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32" t="s">
        <v>132</v>
      </c>
      <c r="Q39" s="32"/>
      <c r="R39" s="46"/>
      <c r="S39" s="46"/>
      <c r="T39" s="46"/>
      <c r="U39" s="46"/>
      <c r="V39" s="5"/>
      <c r="W39" s="5"/>
    </row>
    <row r="40" spans="2:23" ht="12.75" hidden="1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32" t="s">
        <v>129</v>
      </c>
      <c r="Q40" s="32"/>
      <c r="R40" s="46"/>
      <c r="S40" s="46"/>
      <c r="T40" s="46"/>
      <c r="U40" s="46"/>
      <c r="V40" s="5"/>
      <c r="W40" s="5"/>
    </row>
    <row r="41" spans="2:23" ht="12.75" hidden="1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32"/>
      <c r="R41" s="46"/>
      <c r="S41" s="46"/>
      <c r="T41" s="46"/>
      <c r="U41" s="46"/>
      <c r="V41" s="5"/>
      <c r="W41" s="5"/>
    </row>
    <row r="42" spans="2:23" ht="12.75" hidden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3"/>
      <c r="N42" s="13"/>
      <c r="O42" s="13"/>
      <c r="P42" s="13"/>
      <c r="Q42" s="32"/>
      <c r="R42" s="46"/>
      <c r="S42" s="46"/>
      <c r="T42" s="46"/>
      <c r="U42" s="46"/>
      <c r="V42" s="5"/>
      <c r="W42" s="5"/>
    </row>
    <row r="43" spans="2:23" ht="12.75" hidden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32"/>
      <c r="R43" s="46"/>
      <c r="S43" s="46"/>
      <c r="T43" s="46"/>
      <c r="U43" s="46"/>
      <c r="V43" s="5"/>
      <c r="W43" s="5"/>
    </row>
    <row r="44" spans="2:23" ht="12.75" hidden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32"/>
      <c r="R44" s="46"/>
      <c r="S44" s="46"/>
      <c r="T44" s="46"/>
      <c r="U44" s="46" t="s">
        <v>139</v>
      </c>
      <c r="V44" s="5"/>
      <c r="W44" s="5"/>
    </row>
    <row r="45" spans="1:23" ht="12.75">
      <c r="A45" s="12"/>
      <c r="B45" s="13"/>
      <c r="C45" s="13"/>
      <c r="D45" s="13"/>
      <c r="E45" s="43" t="s">
        <v>148</v>
      </c>
      <c r="F45" s="13"/>
      <c r="G45" s="13"/>
      <c r="H45" s="13"/>
      <c r="I45" s="13"/>
      <c r="J45" s="13"/>
      <c r="K45" s="13"/>
      <c r="L45" s="12"/>
      <c r="M45" s="13"/>
      <c r="N45" s="20"/>
      <c r="O45" s="13" t="s">
        <v>64</v>
      </c>
      <c r="P45" s="32" t="s">
        <v>131</v>
      </c>
      <c r="Q45" s="37" t="s">
        <v>181</v>
      </c>
      <c r="R45" s="46"/>
      <c r="S45" s="48" t="s">
        <v>141</v>
      </c>
      <c r="T45" s="48" t="s">
        <v>149</v>
      </c>
      <c r="U45" s="49" t="s">
        <v>163</v>
      </c>
      <c r="V45" s="5"/>
      <c r="W45" s="5"/>
    </row>
    <row r="46" spans="1:23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 t="s">
        <v>0</v>
      </c>
      <c r="M46" s="13"/>
      <c r="N46" s="13" t="s">
        <v>87</v>
      </c>
      <c r="O46" s="13" t="s">
        <v>65</v>
      </c>
      <c r="P46" s="32"/>
      <c r="Q46" s="38" t="s">
        <v>136</v>
      </c>
      <c r="R46" s="48" t="s">
        <v>138</v>
      </c>
      <c r="S46" s="48" t="s">
        <v>142</v>
      </c>
      <c r="T46" s="48" t="s">
        <v>56</v>
      </c>
      <c r="U46" s="48" t="s">
        <v>140</v>
      </c>
      <c r="V46" s="5"/>
      <c r="W46" s="5"/>
    </row>
    <row r="47" spans="1:23" ht="12.75">
      <c r="A47" s="14" t="s">
        <v>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 t="s">
        <v>56</v>
      </c>
      <c r="M47" s="14"/>
      <c r="N47" s="14" t="s">
        <v>88</v>
      </c>
      <c r="O47" s="50"/>
      <c r="P47" s="14"/>
      <c r="Q47" s="14"/>
      <c r="R47" s="5"/>
      <c r="S47" s="5"/>
      <c r="T47" s="5"/>
      <c r="U47" s="5"/>
      <c r="V47" s="5"/>
      <c r="W47" s="5"/>
    </row>
    <row r="48" spans="1:24" ht="12.75">
      <c r="A48" s="42" t="s">
        <v>5</v>
      </c>
      <c r="B48" s="33">
        <f aca="true" t="shared" si="1" ref="B48:B93">B102*$B$38</f>
        <v>5797.639280669237</v>
      </c>
      <c r="C48" s="33">
        <f aca="true" t="shared" si="2" ref="C48:C93">C102*$C$38</f>
        <v>6047.360692348092</v>
      </c>
      <c r="D48" s="33">
        <f aca="true" t="shared" si="3" ref="D48:D93">D102*$D$38</f>
        <v>19450.083408364735</v>
      </c>
      <c r="E48" s="33">
        <f>E102*$E$38</f>
        <v>0</v>
      </c>
      <c r="F48" s="33"/>
      <c r="G48" s="33">
        <f>G102*$G$38</f>
        <v>799.4430397236615</v>
      </c>
      <c r="H48" s="33">
        <f>H102*$H$38</f>
        <v>545.5981572840567</v>
      </c>
      <c r="I48" s="33">
        <f>I102*$I$38</f>
        <v>441.9405847953216</v>
      </c>
      <c r="J48" s="33">
        <f>J102*$J$38</f>
        <v>960.7340228089362</v>
      </c>
      <c r="K48" s="33">
        <f aca="true" t="shared" si="4" ref="K48:K93">K102*$K$38</f>
        <v>870.1301569460627</v>
      </c>
      <c r="L48" s="78">
        <f>SUM(B48:K48)</f>
        <v>34912.92934294011</v>
      </c>
      <c r="M48" s="33">
        <f>$H$18</f>
        <v>0</v>
      </c>
      <c r="N48" s="33">
        <f>$N$35*(L48+M48)</f>
        <v>8728.232335735025</v>
      </c>
      <c r="O48" s="33">
        <f>SUM(L48:N48)</f>
        <v>43641.16167867513</v>
      </c>
      <c r="P48" s="33">
        <v>115482</v>
      </c>
      <c r="Q48" s="33">
        <f>+O48-P48</f>
        <v>-71840.83832132487</v>
      </c>
      <c r="R48" s="42" t="s">
        <v>5</v>
      </c>
      <c r="S48" s="57">
        <f>+O48/$O$94</f>
        <v>0.008799682235615332</v>
      </c>
      <c r="T48" s="57">
        <f>+P48/$P$94</f>
        <v>0.009132389759026284</v>
      </c>
      <c r="U48" s="59">
        <f>+S48-T48</f>
        <v>-0.00033270752341095153</v>
      </c>
      <c r="V48" s="23"/>
      <c r="W48" s="16"/>
      <c r="X48" s="17"/>
    </row>
    <row r="49" spans="1:24" ht="12.75">
      <c r="A49" s="10" t="s">
        <v>6</v>
      </c>
      <c r="B49" s="34">
        <f t="shared" si="1"/>
        <v>38150.283552572255</v>
      </c>
      <c r="C49" s="34">
        <f t="shared" si="2"/>
        <v>36035.02195328021</v>
      </c>
      <c r="D49" s="34">
        <f t="shared" si="3"/>
        <v>14829.809539497752</v>
      </c>
      <c r="E49" s="34">
        <f aca="true" t="shared" si="5" ref="E49:E93">E103*$E$38</f>
        <v>0</v>
      </c>
      <c r="F49" s="34"/>
      <c r="G49" s="34">
        <f aca="true" t="shared" si="6" ref="G49:G93">G103*$G$38</f>
        <v>8177.160234887738</v>
      </c>
      <c r="H49" s="34">
        <f aca="true" t="shared" si="7" ref="H49:H93">H103*$H$38</f>
        <v>6291.42875118178</v>
      </c>
      <c r="I49" s="34">
        <f aca="true" t="shared" si="8" ref="I49:I93">I103*$I$38</f>
        <v>6352.895906432749</v>
      </c>
      <c r="J49" s="34">
        <f aca="true" t="shared" si="9" ref="J49:J93">J103*$J$38</f>
        <v>7035.052360568661</v>
      </c>
      <c r="K49" s="34">
        <f t="shared" si="4"/>
        <v>6525.976177095471</v>
      </c>
      <c r="L49" s="79">
        <f aca="true" t="shared" si="10" ref="L49:L93">SUM(B49:K49)</f>
        <v>123397.62847551661</v>
      </c>
      <c r="M49" s="34">
        <f aca="true" t="shared" si="11" ref="M49:M93">$H$18</f>
        <v>0</v>
      </c>
      <c r="N49" s="34">
        <f aca="true" t="shared" si="12" ref="N49:N93">$N$35*(L49+M49)</f>
        <v>30849.40711887915</v>
      </c>
      <c r="O49" s="34">
        <f aca="true" t="shared" si="13" ref="O49:O93">SUM(L49:N49)</f>
        <v>154247.03559439577</v>
      </c>
      <c r="P49" s="34">
        <v>395275</v>
      </c>
      <c r="Q49" s="35">
        <f>+O49-P49</f>
        <v>-241027.96440560423</v>
      </c>
      <c r="R49" s="10" t="s">
        <v>6</v>
      </c>
      <c r="S49" s="58">
        <f aca="true" t="shared" si="14" ref="S49:S93">+O49/$O$94</f>
        <v>0.031101942450802705</v>
      </c>
      <c r="T49" s="58">
        <f aca="true" t="shared" si="15" ref="T49:T93">+P49/$P$94</f>
        <v>0.031258597547662095</v>
      </c>
      <c r="U49" s="60">
        <f>+S49-T49</f>
        <v>-0.00015665509685939064</v>
      </c>
      <c r="V49" s="23"/>
      <c r="W49" s="16"/>
      <c r="X49" s="17"/>
    </row>
    <row r="50" spans="1:24" ht="12.75">
      <c r="A50" s="42" t="s">
        <v>7</v>
      </c>
      <c r="B50" s="33">
        <f t="shared" si="1"/>
        <v>2759.6990111706655</v>
      </c>
      <c r="C50" s="33">
        <f t="shared" si="2"/>
        <v>4801.64968830635</v>
      </c>
      <c r="D50" s="33">
        <f t="shared" si="3"/>
        <v>21136.26584904794</v>
      </c>
      <c r="E50" s="33">
        <f>E104*$E$38</f>
        <v>0</v>
      </c>
      <c r="F50" s="33"/>
      <c r="G50" s="33">
        <f t="shared" si="6"/>
        <v>867.9667288428326</v>
      </c>
      <c r="H50" s="33">
        <f t="shared" si="7"/>
        <v>1193.4959690588742</v>
      </c>
      <c r="I50" s="33">
        <f t="shared" si="8"/>
        <v>961.2207719298247</v>
      </c>
      <c r="J50" s="33">
        <f>J104*$J$38</f>
        <v>526.8541415403844</v>
      </c>
      <c r="K50" s="33">
        <f t="shared" si="4"/>
        <v>652.597617709547</v>
      </c>
      <c r="L50" s="78">
        <f t="shared" si="10"/>
        <v>32899.74977760642</v>
      </c>
      <c r="M50" s="33">
        <f t="shared" si="11"/>
        <v>0</v>
      </c>
      <c r="N50" s="33">
        <f t="shared" si="12"/>
        <v>8224.937444401603</v>
      </c>
      <c r="O50" s="33">
        <f t="shared" si="13"/>
        <v>41124.687222008026</v>
      </c>
      <c r="P50" s="33">
        <v>102011</v>
      </c>
      <c r="Q50" s="33">
        <f>+O50-P50</f>
        <v>-60886.312777991974</v>
      </c>
      <c r="R50" s="42" t="s">
        <v>7</v>
      </c>
      <c r="S50" s="57">
        <f t="shared" si="14"/>
        <v>0.008292267338281518</v>
      </c>
      <c r="T50" s="57">
        <f t="shared" si="15"/>
        <v>0.00806709454034421</v>
      </c>
      <c r="U50" s="59">
        <f>+S50-T50</f>
        <v>0.00022517279793730742</v>
      </c>
      <c r="V50" s="23"/>
      <c r="W50" s="16"/>
      <c r="X50" s="17"/>
    </row>
    <row r="51" spans="1:24" ht="12.75">
      <c r="A51" s="10" t="s">
        <v>8</v>
      </c>
      <c r="B51" s="34">
        <f t="shared" si="1"/>
        <v>47227.194806391824</v>
      </c>
      <c r="C51" s="34">
        <f t="shared" si="2"/>
        <v>34223.078674674034</v>
      </c>
      <c r="D51" s="34">
        <f t="shared" si="3"/>
        <v>15935.77353658105</v>
      </c>
      <c r="E51" s="34">
        <f t="shared" si="5"/>
        <v>0</v>
      </c>
      <c r="F51" s="34"/>
      <c r="G51" s="34">
        <f t="shared" si="6"/>
        <v>10027.299841105354</v>
      </c>
      <c r="H51" s="34">
        <f t="shared" si="7"/>
        <v>5507.131400085948</v>
      </c>
      <c r="I51" s="34">
        <f t="shared" si="8"/>
        <v>7071.049356725146</v>
      </c>
      <c r="J51" s="34">
        <f t="shared" si="9"/>
        <v>6787.120999843775</v>
      </c>
      <c r="K51" s="34">
        <f t="shared" si="4"/>
        <v>7518.468387362073</v>
      </c>
      <c r="L51" s="79">
        <f t="shared" si="10"/>
        <v>134297.1170027692</v>
      </c>
      <c r="M51" s="34">
        <f t="shared" si="11"/>
        <v>0</v>
      </c>
      <c r="N51" s="34">
        <f t="shared" si="12"/>
        <v>33574.27925069229</v>
      </c>
      <c r="O51" s="34">
        <f t="shared" si="13"/>
        <v>167871.39625346148</v>
      </c>
      <c r="P51" s="34">
        <v>433090</v>
      </c>
      <c r="Q51" s="35">
        <f aca="true" t="shared" si="16" ref="Q51:Q94">+O51-P51</f>
        <v>-265218.6037465385</v>
      </c>
      <c r="R51" s="10" t="s">
        <v>8</v>
      </c>
      <c r="S51" s="58">
        <f t="shared" si="14"/>
        <v>0.033849120570073075</v>
      </c>
      <c r="T51" s="58">
        <f t="shared" si="15"/>
        <v>0.0342490317169489</v>
      </c>
      <c r="U51" s="60">
        <f>+S51-T51</f>
        <v>-0.0003999111468758268</v>
      </c>
      <c r="V51" s="23"/>
      <c r="W51" s="16"/>
      <c r="X51" s="17"/>
    </row>
    <row r="52" spans="1:24" ht="12.75">
      <c r="A52" s="42" t="s">
        <v>9</v>
      </c>
      <c r="B52" s="33">
        <f t="shared" si="1"/>
        <v>3506.4076942343336</v>
      </c>
      <c r="C52" s="33">
        <f t="shared" si="2"/>
        <v>5741.595264083301</v>
      </c>
      <c r="D52" s="33">
        <f t="shared" si="3"/>
        <v>20427.34530115577</v>
      </c>
      <c r="E52" s="33">
        <f>E106*$E$38</f>
        <v>0</v>
      </c>
      <c r="F52" s="33"/>
      <c r="G52" s="33">
        <f t="shared" si="6"/>
        <v>753.7605803108809</v>
      </c>
      <c r="H52" s="33">
        <f t="shared" si="7"/>
        <v>767.2474086807048</v>
      </c>
      <c r="I52" s="33">
        <f t="shared" si="8"/>
        <v>1005.4148304093569</v>
      </c>
      <c r="J52" s="33">
        <f>J106*$J$38</f>
        <v>743.7940821746603</v>
      </c>
      <c r="K52" s="33">
        <f t="shared" si="4"/>
        <v>611.8102666027004</v>
      </c>
      <c r="L52" s="78">
        <f t="shared" si="10"/>
        <v>33557.37542765171</v>
      </c>
      <c r="M52" s="33">
        <f t="shared" si="11"/>
        <v>0</v>
      </c>
      <c r="N52" s="33">
        <f t="shared" si="12"/>
        <v>8389.343856912925</v>
      </c>
      <c r="O52" s="33">
        <f t="shared" si="13"/>
        <v>41946.719284564635</v>
      </c>
      <c r="P52" s="33">
        <v>109272</v>
      </c>
      <c r="Q52" s="33">
        <f t="shared" si="16"/>
        <v>-67325.28071543536</v>
      </c>
      <c r="R52" s="42" t="s">
        <v>9</v>
      </c>
      <c r="S52" s="57">
        <f t="shared" si="14"/>
        <v>0.008458019592798618</v>
      </c>
      <c r="T52" s="57">
        <f t="shared" si="15"/>
        <v>0.008641299022776883</v>
      </c>
      <c r="U52" s="59">
        <f aca="true" t="shared" si="17" ref="U52:U65">+S52-T52</f>
        <v>-0.00018327942997826453</v>
      </c>
      <c r="V52" s="23"/>
      <c r="W52" s="16"/>
      <c r="X52" s="17"/>
    </row>
    <row r="53" spans="1:24" ht="12.75">
      <c r="A53" s="42" t="s">
        <v>10</v>
      </c>
      <c r="B53" s="33">
        <f t="shared" si="1"/>
        <v>6280.3026879727495</v>
      </c>
      <c r="C53" s="33">
        <f t="shared" si="2"/>
        <v>8153.744753727766</v>
      </c>
      <c r="D53" s="33">
        <f t="shared" si="3"/>
        <v>20617.261456313314</v>
      </c>
      <c r="E53" s="33">
        <f>E107*$E$38</f>
        <v>0</v>
      </c>
      <c r="F53" s="33"/>
      <c r="G53" s="33">
        <f t="shared" si="6"/>
        <v>1690.2509982728843</v>
      </c>
      <c r="H53" s="33">
        <f t="shared" si="7"/>
        <v>2148.2927443059734</v>
      </c>
      <c r="I53" s="33">
        <f t="shared" si="8"/>
        <v>2066.072233918129</v>
      </c>
      <c r="J53" s="33">
        <f>J107*$J$38</f>
        <v>1239.656803624434</v>
      </c>
      <c r="K53" s="33">
        <f t="shared" si="4"/>
        <v>1087.6626961825784</v>
      </c>
      <c r="L53" s="78">
        <f t="shared" si="10"/>
        <v>43283.24437431782</v>
      </c>
      <c r="M53" s="33">
        <f t="shared" si="11"/>
        <v>0</v>
      </c>
      <c r="N53" s="33">
        <f t="shared" si="12"/>
        <v>10820.811093579454</v>
      </c>
      <c r="O53" s="33">
        <f t="shared" si="13"/>
        <v>54104.05546789728</v>
      </c>
      <c r="P53" s="33">
        <v>137750</v>
      </c>
      <c r="Q53" s="33">
        <f t="shared" si="16"/>
        <v>-83645.94453210273</v>
      </c>
      <c r="R53" s="42" t="s">
        <v>10</v>
      </c>
      <c r="S53" s="57">
        <f t="shared" si="14"/>
        <v>0.010909390984618164</v>
      </c>
      <c r="T53" s="57">
        <f t="shared" si="15"/>
        <v>0.010893357313744745</v>
      </c>
      <c r="U53" s="59">
        <f t="shared" si="17"/>
        <v>1.6033670873419684E-05</v>
      </c>
      <c r="V53" s="23"/>
      <c r="W53" s="16"/>
      <c r="X53" s="17"/>
    </row>
    <row r="54" spans="1:24" ht="12.75">
      <c r="A54" s="10" t="s">
        <v>11</v>
      </c>
      <c r="B54" s="34">
        <f t="shared" si="1"/>
        <v>44524.27972549216</v>
      </c>
      <c r="C54" s="34">
        <f t="shared" si="2"/>
        <v>24121.494896444638</v>
      </c>
      <c r="D54" s="34">
        <f t="shared" si="3"/>
        <v>10202.655635149213</v>
      </c>
      <c r="E54" s="34">
        <f t="shared" si="5"/>
        <v>0</v>
      </c>
      <c r="F54" s="34"/>
      <c r="G54" s="34">
        <f t="shared" si="6"/>
        <v>4888.02315716753</v>
      </c>
      <c r="H54" s="34">
        <f t="shared" si="7"/>
        <v>6359.628520842286</v>
      </c>
      <c r="I54" s="34">
        <f t="shared" si="8"/>
        <v>6319.750362573101</v>
      </c>
      <c r="J54" s="34">
        <f t="shared" si="9"/>
        <v>5578.455616309952</v>
      </c>
      <c r="K54" s="34">
        <f t="shared" si="4"/>
        <v>7491.276819957508</v>
      </c>
      <c r="L54" s="79">
        <f t="shared" si="10"/>
        <v>109485.5647339364</v>
      </c>
      <c r="M54" s="34">
        <f t="shared" si="11"/>
        <v>0</v>
      </c>
      <c r="N54" s="34">
        <f t="shared" si="12"/>
        <v>27371.391183484095</v>
      </c>
      <c r="O54" s="34">
        <f t="shared" si="13"/>
        <v>136856.95591742048</v>
      </c>
      <c r="P54" s="34">
        <v>351900</v>
      </c>
      <c r="Q54" s="35">
        <f t="shared" si="16"/>
        <v>-215043.04408257952</v>
      </c>
      <c r="R54" s="10" t="s">
        <v>11</v>
      </c>
      <c r="S54" s="58">
        <f t="shared" si="14"/>
        <v>0.02759545524186596</v>
      </c>
      <c r="T54" s="58">
        <f t="shared" si="15"/>
        <v>0.027828475054132672</v>
      </c>
      <c r="U54" s="60">
        <f t="shared" si="17"/>
        <v>-0.0002330198122667132</v>
      </c>
      <c r="V54" s="23"/>
      <c r="W54" s="16"/>
      <c r="X54" s="17"/>
    </row>
    <row r="55" spans="1:24" ht="12.75">
      <c r="A55" s="10" t="s">
        <v>12</v>
      </c>
      <c r="B55" s="34">
        <f t="shared" si="1"/>
        <v>49436.089693933776</v>
      </c>
      <c r="C55" s="34">
        <f t="shared" si="2"/>
        <v>40938.59345100816</v>
      </c>
      <c r="D55" s="34">
        <f t="shared" si="3"/>
        <v>16066.141068286302</v>
      </c>
      <c r="E55" s="34">
        <f t="shared" si="5"/>
        <v>0</v>
      </c>
      <c r="F55" s="34"/>
      <c r="G55" s="34">
        <f t="shared" si="6"/>
        <v>10689.695502590675</v>
      </c>
      <c r="H55" s="34">
        <f t="shared" si="7"/>
        <v>7706.573971637301</v>
      </c>
      <c r="I55" s="34">
        <f t="shared" si="8"/>
        <v>8286.38596491228</v>
      </c>
      <c r="J55" s="34">
        <f t="shared" si="9"/>
        <v>6756.129579753164</v>
      </c>
      <c r="K55" s="34">
        <f t="shared" si="4"/>
        <v>6213.273151942979</v>
      </c>
      <c r="L55" s="79">
        <f t="shared" si="10"/>
        <v>146092.88238406464</v>
      </c>
      <c r="M55" s="34">
        <f t="shared" si="11"/>
        <v>0</v>
      </c>
      <c r="N55" s="34">
        <f t="shared" si="12"/>
        <v>36523.22059601615</v>
      </c>
      <c r="O55" s="34">
        <f t="shared" si="13"/>
        <v>182616.1029800808</v>
      </c>
      <c r="P55" s="34">
        <v>450382</v>
      </c>
      <c r="Q55" s="35">
        <f t="shared" si="16"/>
        <v>-267765.89701991924</v>
      </c>
      <c r="R55" s="10" t="s">
        <v>12</v>
      </c>
      <c r="S55" s="58">
        <f t="shared" si="14"/>
        <v>0.0368222021485818</v>
      </c>
      <c r="T55" s="58">
        <f t="shared" si="15"/>
        <v>0.03561649403759699</v>
      </c>
      <c r="U55" s="60">
        <f t="shared" si="17"/>
        <v>0.0012057081109848114</v>
      </c>
      <c r="V55" s="23"/>
      <c r="W55" s="16"/>
      <c r="X55" s="17"/>
    </row>
    <row r="56" spans="1:24" ht="12.75">
      <c r="A56" s="42" t="s">
        <v>13</v>
      </c>
      <c r="B56" s="33">
        <f t="shared" si="1"/>
        <v>3228.166435906427</v>
      </c>
      <c r="C56" s="33">
        <f t="shared" si="2"/>
        <v>4812.97433379764</v>
      </c>
      <c r="D56" s="33">
        <f t="shared" si="3"/>
        <v>14875.980149503252</v>
      </c>
      <c r="E56" s="33">
        <f>E110*$E$38</f>
        <v>0</v>
      </c>
      <c r="F56" s="33"/>
      <c r="G56" s="33">
        <f t="shared" si="6"/>
        <v>616.7132020725389</v>
      </c>
      <c r="H56" s="33">
        <f t="shared" si="7"/>
        <v>289.84902105715514</v>
      </c>
      <c r="I56" s="33">
        <f t="shared" si="8"/>
        <v>386.6980116959064</v>
      </c>
      <c r="J56" s="33">
        <f>J110*$J$38</f>
        <v>712.8026620840494</v>
      </c>
      <c r="K56" s="33">
        <f t="shared" si="4"/>
        <v>353.490376259338</v>
      </c>
      <c r="L56" s="78">
        <f t="shared" si="10"/>
        <v>25276.674192376307</v>
      </c>
      <c r="M56" s="33">
        <f t="shared" si="11"/>
        <v>0</v>
      </c>
      <c r="N56" s="33">
        <f t="shared" si="12"/>
        <v>6319.168548094076</v>
      </c>
      <c r="O56" s="33">
        <f t="shared" si="13"/>
        <v>31595.842740470383</v>
      </c>
      <c r="P56" s="33">
        <v>80051</v>
      </c>
      <c r="Q56" s="33">
        <f t="shared" si="16"/>
        <v>-48455.15725952962</v>
      </c>
      <c r="R56" s="42" t="s">
        <v>13</v>
      </c>
      <c r="S56" s="57">
        <f t="shared" si="14"/>
        <v>0.006370897688969436</v>
      </c>
      <c r="T56" s="57">
        <f t="shared" si="15"/>
        <v>0.006330483820853579</v>
      </c>
      <c r="U56" s="59">
        <f>+S56-T56</f>
        <v>4.041386811585654E-05</v>
      </c>
      <c r="V56" s="23"/>
      <c r="W56" s="16"/>
      <c r="X56" s="17"/>
    </row>
    <row r="57" spans="1:24" ht="12.75">
      <c r="A57" s="10" t="s">
        <v>14</v>
      </c>
      <c r="B57" s="34">
        <f t="shared" si="1"/>
        <v>95022.22891549366</v>
      </c>
      <c r="C57" s="34">
        <f t="shared" si="2"/>
        <v>65954.73534126459</v>
      </c>
      <c r="D57" s="34">
        <f t="shared" si="3"/>
        <v>11975.506111775187</v>
      </c>
      <c r="E57" s="34">
        <f t="shared" si="5"/>
        <v>0</v>
      </c>
      <c r="F57" s="34"/>
      <c r="G57" s="34">
        <f t="shared" si="6"/>
        <v>10484.124435233161</v>
      </c>
      <c r="H57" s="34">
        <f t="shared" si="7"/>
        <v>11082.462569832402</v>
      </c>
      <c r="I57" s="34">
        <f t="shared" si="8"/>
        <v>10882.786900584795</v>
      </c>
      <c r="J57" s="34">
        <f t="shared" si="9"/>
        <v>16704.375428839245</v>
      </c>
      <c r="K57" s="34">
        <f t="shared" si="4"/>
        <v>15023.340991021865</v>
      </c>
      <c r="L57" s="79">
        <f t="shared" si="10"/>
        <v>237129.56069404486</v>
      </c>
      <c r="M57" s="34">
        <f t="shared" si="11"/>
        <v>0</v>
      </c>
      <c r="N57" s="34">
        <f t="shared" si="12"/>
        <v>59282.39017351121</v>
      </c>
      <c r="O57" s="34">
        <f>SUM(L57:N57)</f>
        <v>296411.9508675561</v>
      </c>
      <c r="P57" s="34">
        <v>759359</v>
      </c>
      <c r="Q57" s="35">
        <f t="shared" si="16"/>
        <v>-462947.0491324439</v>
      </c>
      <c r="R57" s="10" t="s">
        <v>14</v>
      </c>
      <c r="S57" s="58">
        <f t="shared" si="14"/>
        <v>0.05976767982663156</v>
      </c>
      <c r="T57" s="58">
        <f t="shared" si="15"/>
        <v>0.060050591044703415</v>
      </c>
      <c r="U57" s="60">
        <f t="shared" si="17"/>
        <v>-0.000282911218071856</v>
      </c>
      <c r="V57" s="23"/>
      <c r="W57" s="16"/>
      <c r="X57" s="17"/>
    </row>
    <row r="58" spans="1:24" ht="12.75">
      <c r="A58" s="10" t="s">
        <v>15</v>
      </c>
      <c r="B58" s="34">
        <f t="shared" si="1"/>
        <v>13682.087998797777</v>
      </c>
      <c r="C58" s="34">
        <f t="shared" si="2"/>
        <v>15412.842513643734</v>
      </c>
      <c r="D58" s="34">
        <f t="shared" si="3"/>
        <v>18693.072418243257</v>
      </c>
      <c r="E58" s="34">
        <f t="shared" si="5"/>
        <v>0</v>
      </c>
      <c r="F58" s="34"/>
      <c r="G58" s="34">
        <f t="shared" si="6"/>
        <v>1827.2983765112265</v>
      </c>
      <c r="H58" s="34">
        <f t="shared" si="7"/>
        <v>3512.2881375161155</v>
      </c>
      <c r="I58" s="34">
        <f t="shared" si="8"/>
        <v>2872.6138011695907</v>
      </c>
      <c r="J58" s="34">
        <f t="shared" si="9"/>
        <v>2820.2192282455867</v>
      </c>
      <c r="K58" s="34">
        <f t="shared" si="4"/>
        <v>3412.5417092728394</v>
      </c>
      <c r="L58" s="79">
        <f t="shared" si="10"/>
        <v>62232.96418340013</v>
      </c>
      <c r="M58" s="34">
        <f t="shared" si="11"/>
        <v>0</v>
      </c>
      <c r="N58" s="34">
        <f t="shared" si="12"/>
        <v>15558.24104585003</v>
      </c>
      <c r="O58" s="34">
        <f t="shared" si="13"/>
        <v>77791.20522925016</v>
      </c>
      <c r="P58" s="34">
        <v>195284</v>
      </c>
      <c r="Q58" s="35">
        <f t="shared" si="16"/>
        <v>-117492.79477074984</v>
      </c>
      <c r="R58" s="10" t="s">
        <v>15</v>
      </c>
      <c r="S58" s="58">
        <f t="shared" si="14"/>
        <v>0.015685601858701954</v>
      </c>
      <c r="T58" s="58">
        <f t="shared" si="15"/>
        <v>0.015443182502049572</v>
      </c>
      <c r="U58" s="60">
        <f t="shared" si="17"/>
        <v>0.0002424193566523819</v>
      </c>
      <c r="V58" s="23"/>
      <c r="W58" s="16"/>
      <c r="X58" s="17"/>
    </row>
    <row r="59" spans="1:24" ht="12.75">
      <c r="A59" s="31" t="s">
        <v>16</v>
      </c>
      <c r="B59" s="35">
        <f t="shared" si="1"/>
        <v>8375.6297149727</v>
      </c>
      <c r="C59" s="35">
        <f t="shared" si="2"/>
        <v>10701.78998926769</v>
      </c>
      <c r="D59" s="35">
        <f t="shared" si="3"/>
        <v>17497.585228704444</v>
      </c>
      <c r="E59" s="35">
        <f>E113*$E$38</f>
        <v>0</v>
      </c>
      <c r="F59" s="35"/>
      <c r="G59" s="35">
        <f t="shared" si="6"/>
        <v>2740.9475647668396</v>
      </c>
      <c r="H59" s="35">
        <f t="shared" si="7"/>
        <v>2199.442571551354</v>
      </c>
      <c r="I59" s="35">
        <f t="shared" si="8"/>
        <v>2010.8296608187138</v>
      </c>
      <c r="J59" s="35">
        <f>J113*$J$38</f>
        <v>1704.5281049835962</v>
      </c>
      <c r="K59" s="35">
        <f t="shared" si="4"/>
        <v>1862.6223672126655</v>
      </c>
      <c r="L59" s="85">
        <f t="shared" si="10"/>
        <v>47093.37520227801</v>
      </c>
      <c r="M59" s="35">
        <f t="shared" si="11"/>
        <v>0</v>
      </c>
      <c r="N59" s="35">
        <f t="shared" si="12"/>
        <v>11773.3438005695</v>
      </c>
      <c r="O59" s="35">
        <f t="shared" si="13"/>
        <v>58866.71900284751</v>
      </c>
      <c r="P59" s="35">
        <v>151396</v>
      </c>
      <c r="Q59" s="35">
        <f t="shared" si="16"/>
        <v>-92529.2809971525</v>
      </c>
      <c r="R59" s="31" t="s">
        <v>16</v>
      </c>
      <c r="S59" s="58">
        <f t="shared" si="14"/>
        <v>0.011869721188733548</v>
      </c>
      <c r="T59" s="58">
        <f t="shared" si="15"/>
        <v>0.01197249164335172</v>
      </c>
      <c r="U59" s="86">
        <f>+S59-T59</f>
        <v>-0.00010277045461817153</v>
      </c>
      <c r="V59" s="23"/>
      <c r="W59" s="16"/>
      <c r="X59" s="17"/>
    </row>
    <row r="60" spans="1:24" ht="12.75">
      <c r="A60" s="10" t="s">
        <v>17</v>
      </c>
      <c r="B60" s="34">
        <f t="shared" si="1"/>
        <v>10689.574873516005</v>
      </c>
      <c r="C60" s="34">
        <f t="shared" si="2"/>
        <v>14144.482218619416</v>
      </c>
      <c r="D60" s="34">
        <f t="shared" si="3"/>
        <v>18891.942996695198</v>
      </c>
      <c r="E60" s="34">
        <f t="shared" si="5"/>
        <v>0</v>
      </c>
      <c r="F60" s="34"/>
      <c r="G60" s="34">
        <f t="shared" si="6"/>
        <v>1667.409768566494</v>
      </c>
      <c r="H60" s="34">
        <f t="shared" si="7"/>
        <v>2864.390325741298</v>
      </c>
      <c r="I60" s="34">
        <f t="shared" si="8"/>
        <v>2485.915789473684</v>
      </c>
      <c r="J60" s="34">
        <f t="shared" si="9"/>
        <v>2758.236388064365</v>
      </c>
      <c r="K60" s="34">
        <f t="shared" si="4"/>
        <v>2664.773605647317</v>
      </c>
      <c r="L60" s="79">
        <f t="shared" si="10"/>
        <v>56166.725966323786</v>
      </c>
      <c r="M60" s="34">
        <f t="shared" si="11"/>
        <v>0</v>
      </c>
      <c r="N60" s="34">
        <f t="shared" si="12"/>
        <v>14041.681491580945</v>
      </c>
      <c r="O60" s="34">
        <f t="shared" si="13"/>
        <v>70208.40745790473</v>
      </c>
      <c r="P60" s="34">
        <v>178596</v>
      </c>
      <c r="Q60" s="35">
        <f t="shared" si="16"/>
        <v>-108387.59254209527</v>
      </c>
      <c r="R60" s="10" t="s">
        <v>17</v>
      </c>
      <c r="S60" s="58">
        <f t="shared" si="14"/>
        <v>0.014156627645410627</v>
      </c>
      <c r="T60" s="58">
        <f t="shared" si="15"/>
        <v>0.014123484884250862</v>
      </c>
      <c r="U60" s="60">
        <f t="shared" si="17"/>
        <v>3.314276115976532E-05</v>
      </c>
      <c r="V60" s="23"/>
      <c r="W60" s="16"/>
      <c r="X60" s="17"/>
    </row>
    <row r="61" spans="1:24" ht="12.75">
      <c r="A61" s="10" t="s">
        <v>18</v>
      </c>
      <c r="B61" s="34">
        <f t="shared" si="1"/>
        <v>7986.65979261634</v>
      </c>
      <c r="C61" s="34">
        <f t="shared" si="2"/>
        <v>12173.993903135204</v>
      </c>
      <c r="D61" s="34">
        <f t="shared" si="3"/>
        <v>19830.396950963685</v>
      </c>
      <c r="E61" s="34">
        <f t="shared" si="5"/>
        <v>0</v>
      </c>
      <c r="F61" s="34"/>
      <c r="G61" s="34">
        <f t="shared" si="6"/>
        <v>2010.028214162349</v>
      </c>
      <c r="H61" s="34">
        <f t="shared" si="7"/>
        <v>1398.0952780403954</v>
      </c>
      <c r="I61" s="34">
        <f t="shared" si="8"/>
        <v>1646.2286783625732</v>
      </c>
      <c r="J61" s="34">
        <f t="shared" si="9"/>
        <v>1456.5967442587096</v>
      </c>
      <c r="K61" s="34">
        <f t="shared" si="4"/>
        <v>1400.3657213350698</v>
      </c>
      <c r="L61" s="79">
        <f t="shared" si="10"/>
        <v>47902.36528287432</v>
      </c>
      <c r="M61" s="34">
        <f t="shared" si="11"/>
        <v>0</v>
      </c>
      <c r="N61" s="34">
        <f t="shared" si="12"/>
        <v>11975.591320718579</v>
      </c>
      <c r="O61" s="34">
        <f t="shared" si="13"/>
        <v>59877.9566035929</v>
      </c>
      <c r="P61" s="35">
        <v>158635</v>
      </c>
      <c r="Q61" s="35">
        <f t="shared" si="16"/>
        <v>-98757.0433964071</v>
      </c>
      <c r="R61" s="10" t="s">
        <v>18</v>
      </c>
      <c r="S61" s="58">
        <f t="shared" si="14"/>
        <v>0.012073624320753373</v>
      </c>
      <c r="T61" s="58">
        <f t="shared" si="15"/>
        <v>0.012544956351839547</v>
      </c>
      <c r="U61" s="60">
        <f t="shared" si="17"/>
        <v>-0.0004713320310861732</v>
      </c>
      <c r="V61" s="23"/>
      <c r="W61" s="16"/>
      <c r="X61" s="17"/>
    </row>
    <row r="62" spans="1:24" ht="12.75">
      <c r="A62" s="10" t="s">
        <v>19</v>
      </c>
      <c r="B62" s="34">
        <f t="shared" si="1"/>
        <v>10354.549684917096</v>
      </c>
      <c r="C62" s="34">
        <f t="shared" si="2"/>
        <v>14835.285593588016</v>
      </c>
      <c r="D62" s="34">
        <f t="shared" si="3"/>
        <v>18245.651426577566</v>
      </c>
      <c r="E62" s="34">
        <f t="shared" si="5"/>
        <v>0</v>
      </c>
      <c r="F62" s="34"/>
      <c r="G62" s="34">
        <f t="shared" si="6"/>
        <v>2215.599281519862</v>
      </c>
      <c r="H62" s="34">
        <f t="shared" si="7"/>
        <v>2676.8409591749037</v>
      </c>
      <c r="I62" s="34">
        <f t="shared" si="8"/>
        <v>2530.1098479532166</v>
      </c>
      <c r="J62" s="34">
        <f t="shared" si="9"/>
        <v>2138.4079862521485</v>
      </c>
      <c r="K62" s="34">
        <f t="shared" si="4"/>
        <v>2365.6663641971077</v>
      </c>
      <c r="L62" s="79">
        <f t="shared" si="10"/>
        <v>55362.11114417991</v>
      </c>
      <c r="M62" s="34">
        <f t="shared" si="11"/>
        <v>0</v>
      </c>
      <c r="N62" s="34">
        <f t="shared" si="12"/>
        <v>13840.527786044975</v>
      </c>
      <c r="O62" s="34">
        <f t="shared" si="13"/>
        <v>69202.63893022489</v>
      </c>
      <c r="P62" s="34">
        <v>174512</v>
      </c>
      <c r="Q62" s="35">
        <f t="shared" si="16"/>
        <v>-105309.36106977511</v>
      </c>
      <c r="R62" s="10" t="s">
        <v>19</v>
      </c>
      <c r="S62" s="58">
        <f t="shared" si="14"/>
        <v>0.013953827282044268</v>
      </c>
      <c r="T62" s="58">
        <f t="shared" si="15"/>
        <v>0.013800519575580565</v>
      </c>
      <c r="U62" s="60">
        <f t="shared" si="17"/>
        <v>0.0001533077064637036</v>
      </c>
      <c r="V62" s="23"/>
      <c r="W62" s="16"/>
      <c r="X62" s="17"/>
    </row>
    <row r="63" spans="1:24" ht="12.75">
      <c r="A63" s="10" t="s">
        <v>20</v>
      </c>
      <c r="B63" s="34">
        <f t="shared" si="1"/>
        <v>16705.832285728597</v>
      </c>
      <c r="C63" s="34">
        <f t="shared" si="2"/>
        <v>22841.80995592903</v>
      </c>
      <c r="D63" s="34">
        <f t="shared" si="3"/>
        <v>16263.45840192025</v>
      </c>
      <c r="E63" s="34">
        <f t="shared" si="5"/>
        <v>0</v>
      </c>
      <c r="F63" s="34"/>
      <c r="G63" s="34">
        <f t="shared" si="6"/>
        <v>5070.752994818653</v>
      </c>
      <c r="H63" s="34">
        <f t="shared" si="7"/>
        <v>3836.2370434035242</v>
      </c>
      <c r="I63" s="34">
        <f t="shared" si="8"/>
        <v>3491.3306198830414</v>
      </c>
      <c r="J63" s="34">
        <f t="shared" si="9"/>
        <v>3564.0133104202473</v>
      </c>
      <c r="K63" s="34">
        <f t="shared" si="4"/>
        <v>2936.6892796929615</v>
      </c>
      <c r="L63" s="79">
        <f t="shared" si="10"/>
        <v>74710.1238917963</v>
      </c>
      <c r="M63" s="34">
        <f t="shared" si="11"/>
        <v>0</v>
      </c>
      <c r="N63" s="34">
        <f t="shared" si="12"/>
        <v>18677.530972949073</v>
      </c>
      <c r="O63" s="34">
        <f t="shared" si="13"/>
        <v>93387.65486474537</v>
      </c>
      <c r="P63" s="34">
        <v>243005</v>
      </c>
      <c r="Q63" s="35">
        <f t="shared" si="16"/>
        <v>-149617.3451352546</v>
      </c>
      <c r="R63" s="10" t="s">
        <v>20</v>
      </c>
      <c r="S63" s="58">
        <f t="shared" si="14"/>
        <v>0.018830426503990888</v>
      </c>
      <c r="T63" s="58">
        <f t="shared" si="15"/>
        <v>0.01921698943031972</v>
      </c>
      <c r="U63" s="60">
        <f t="shared" si="17"/>
        <v>-0.0003865629263288331</v>
      </c>
      <c r="V63" s="23"/>
      <c r="W63" s="16"/>
      <c r="X63" s="17"/>
    </row>
    <row r="64" spans="1:24" ht="12.75">
      <c r="A64" s="10" t="s">
        <v>21</v>
      </c>
      <c r="B64" s="34">
        <f t="shared" si="1"/>
        <v>9264.298223713871</v>
      </c>
      <c r="C64" s="34">
        <f t="shared" si="2"/>
        <v>13306.45845226406</v>
      </c>
      <c r="D64" s="34">
        <f t="shared" si="3"/>
        <v>21618.36081617255</v>
      </c>
      <c r="E64" s="34">
        <f t="shared" si="5"/>
        <v>0</v>
      </c>
      <c r="F64" s="34"/>
      <c r="G64" s="34">
        <f t="shared" si="6"/>
        <v>1895.8220656303972</v>
      </c>
      <c r="H64" s="34">
        <f t="shared" si="7"/>
        <v>2080.0929746454663</v>
      </c>
      <c r="I64" s="34">
        <f t="shared" si="8"/>
        <v>1955.5870877192986</v>
      </c>
      <c r="J64" s="34">
        <f t="shared" si="9"/>
        <v>2138.4079862521485</v>
      </c>
      <c r="K64" s="34">
        <f t="shared" si="4"/>
        <v>2556.0073360290594</v>
      </c>
      <c r="L64" s="79">
        <f t="shared" si="10"/>
        <v>54815.03494242685</v>
      </c>
      <c r="M64" s="34">
        <f t="shared" si="11"/>
        <v>0</v>
      </c>
      <c r="N64" s="34">
        <f t="shared" si="12"/>
        <v>13703.75873560671</v>
      </c>
      <c r="O64" s="34">
        <f t="shared" si="13"/>
        <v>68518.79367803356</v>
      </c>
      <c r="P64" s="34">
        <v>169784</v>
      </c>
      <c r="Q64" s="35">
        <f t="shared" si="16"/>
        <v>-101265.20632196644</v>
      </c>
      <c r="R64" s="10" t="s">
        <v>21</v>
      </c>
      <c r="S64" s="58">
        <f t="shared" si="14"/>
        <v>0.013815938630914288</v>
      </c>
      <c r="T64" s="58">
        <f t="shared" si="15"/>
        <v>0.013426626338706626</v>
      </c>
      <c r="U64" s="60">
        <f t="shared" si="17"/>
        <v>0.0003893122922076619</v>
      </c>
      <c r="V64" s="23"/>
      <c r="W64" s="16"/>
      <c r="X64" s="17"/>
    </row>
    <row r="65" spans="1:24" ht="12.75">
      <c r="A65" s="10" t="s">
        <v>22</v>
      </c>
      <c r="B65" s="34">
        <f t="shared" si="1"/>
        <v>35648.95142413465</v>
      </c>
      <c r="C65" s="34">
        <f t="shared" si="2"/>
        <v>21324.307460096363</v>
      </c>
      <c r="D65" s="34">
        <f t="shared" si="3"/>
        <v>15931.391363189992</v>
      </c>
      <c r="E65" s="34">
        <f t="shared" si="5"/>
        <v>0</v>
      </c>
      <c r="F65" s="34"/>
      <c r="G65" s="34">
        <f t="shared" si="6"/>
        <v>5047.911765112263</v>
      </c>
      <c r="H65" s="34">
        <f t="shared" si="7"/>
        <v>4910.383415556511</v>
      </c>
      <c r="I65" s="34">
        <f t="shared" si="8"/>
        <v>4949.734549707603</v>
      </c>
      <c r="J65" s="34">
        <f t="shared" si="9"/>
        <v>5020.610054678957</v>
      </c>
      <c r="K65" s="34">
        <f t="shared" si="4"/>
        <v>4146.71402919608</v>
      </c>
      <c r="L65" s="79">
        <f t="shared" si="10"/>
        <v>96980.00406167241</v>
      </c>
      <c r="M65" s="34">
        <f t="shared" si="11"/>
        <v>0</v>
      </c>
      <c r="N65" s="34">
        <f t="shared" si="12"/>
        <v>24245.0010154181</v>
      </c>
      <c r="O65" s="34">
        <f t="shared" si="13"/>
        <v>121225.00507709052</v>
      </c>
      <c r="P65" s="34">
        <v>307528</v>
      </c>
      <c r="Q65" s="35">
        <f t="shared" si="16"/>
        <v>-186302.99492290948</v>
      </c>
      <c r="R65" s="10" t="s">
        <v>22</v>
      </c>
      <c r="S65" s="58">
        <f t="shared" si="14"/>
        <v>0.02444347223255759</v>
      </c>
      <c r="T65" s="58">
        <f t="shared" si="15"/>
        <v>0.02431950916864823</v>
      </c>
      <c r="U65" s="60">
        <f t="shared" si="17"/>
        <v>0.0001239630639093582</v>
      </c>
      <c r="V65" s="23"/>
      <c r="W65" s="16"/>
      <c r="X65" s="17"/>
    </row>
    <row r="66" spans="1:24" ht="12.75">
      <c r="A66" s="42" t="s">
        <v>23</v>
      </c>
      <c r="B66" s="33">
        <f t="shared" si="1"/>
        <v>5218.443191905024</v>
      </c>
      <c r="C66" s="33">
        <f t="shared" si="2"/>
        <v>6885.384458703446</v>
      </c>
      <c r="D66" s="33">
        <f t="shared" si="3"/>
        <v>17330.74215824415</v>
      </c>
      <c r="E66" s="33">
        <f>E120*$E$38</f>
        <v>0</v>
      </c>
      <c r="F66" s="33"/>
      <c r="G66" s="33">
        <f t="shared" si="6"/>
        <v>1393.3150120898101</v>
      </c>
      <c r="H66" s="33">
        <f t="shared" si="7"/>
        <v>971.8467176622261</v>
      </c>
      <c r="I66" s="33">
        <f t="shared" si="8"/>
        <v>1358.9672982456143</v>
      </c>
      <c r="J66" s="33">
        <f>J120*$J$38</f>
        <v>743.7940821746603</v>
      </c>
      <c r="K66" s="33">
        <f t="shared" si="4"/>
        <v>897.3217243506272</v>
      </c>
      <c r="L66" s="78">
        <f t="shared" si="10"/>
        <v>34799.81464337556</v>
      </c>
      <c r="M66" s="33">
        <f t="shared" si="11"/>
        <v>0</v>
      </c>
      <c r="N66" s="33">
        <f t="shared" si="12"/>
        <v>8699.953660843888</v>
      </c>
      <c r="O66" s="33">
        <f t="shared" si="13"/>
        <v>43499.76830421945</v>
      </c>
      <c r="P66" s="33">
        <v>113908</v>
      </c>
      <c r="Q66" s="33">
        <f t="shared" si="16"/>
        <v>-70408.23169578056</v>
      </c>
      <c r="R66" s="42" t="s">
        <v>23</v>
      </c>
      <c r="S66" s="57">
        <f t="shared" si="14"/>
        <v>0.008771172069580054</v>
      </c>
      <c r="T66" s="57">
        <f t="shared" si="15"/>
        <v>0.009007916841336016</v>
      </c>
      <c r="U66" s="59">
        <f aca="true" t="shared" si="18" ref="U66:U81">+S66-T66</f>
        <v>-0.00023674477175596176</v>
      </c>
      <c r="V66" s="23"/>
      <c r="W66" s="16"/>
      <c r="X66" s="17"/>
    </row>
    <row r="67" spans="1:24" ht="12.75">
      <c r="A67" s="42" t="s">
        <v>50</v>
      </c>
      <c r="B67" s="33">
        <f t="shared" si="1"/>
        <v>5780.604101587937</v>
      </c>
      <c r="C67" s="33">
        <f t="shared" si="2"/>
        <v>8889.84671066152</v>
      </c>
      <c r="D67" s="33">
        <f t="shared" si="3"/>
        <v>18016.561225963975</v>
      </c>
      <c r="E67" s="33">
        <f>E121*$E$38</f>
        <v>0</v>
      </c>
      <c r="F67" s="33"/>
      <c r="G67" s="33">
        <f t="shared" si="6"/>
        <v>753.7605803108809</v>
      </c>
      <c r="H67" s="33">
        <f t="shared" si="7"/>
        <v>1892.5436080790719</v>
      </c>
      <c r="I67" s="33">
        <f t="shared" si="8"/>
        <v>1646.2286783625732</v>
      </c>
      <c r="J67" s="33">
        <f>J121*$J$38</f>
        <v>867.7597625371037</v>
      </c>
      <c r="K67" s="33">
        <f t="shared" si="4"/>
        <v>897.3217243506272</v>
      </c>
      <c r="L67" s="78">
        <f t="shared" si="10"/>
        <v>38744.6263918537</v>
      </c>
      <c r="M67" s="33">
        <f t="shared" si="11"/>
        <v>0</v>
      </c>
      <c r="N67" s="33">
        <f t="shared" si="12"/>
        <v>9686.156597963423</v>
      </c>
      <c r="O67" s="33">
        <f t="shared" si="13"/>
        <v>48430.782989817126</v>
      </c>
      <c r="P67" s="33">
        <v>122384</v>
      </c>
      <c r="Q67" s="33">
        <f t="shared" si="16"/>
        <v>-73953.21701018288</v>
      </c>
      <c r="R67" s="42" t="s">
        <v>50</v>
      </c>
      <c r="S67" s="57">
        <f t="shared" si="14"/>
        <v>0.009765448130604686</v>
      </c>
      <c r="T67" s="57">
        <f t="shared" si="15"/>
        <v>0.009678204293904442</v>
      </c>
      <c r="U67" s="59">
        <f t="shared" si="18"/>
        <v>8.724383670024455E-05</v>
      </c>
      <c r="V67" s="23"/>
      <c r="W67" s="16"/>
      <c r="X67" s="17"/>
    </row>
    <row r="68" spans="1:24" ht="12.75">
      <c r="A68" s="10" t="s">
        <v>24</v>
      </c>
      <c r="B68" s="34">
        <f t="shared" si="1"/>
        <v>38297.921771276866</v>
      </c>
      <c r="C68" s="34">
        <f t="shared" si="2"/>
        <v>38492.47002488982</v>
      </c>
      <c r="D68" s="34">
        <f t="shared" si="3"/>
        <v>14573.801570276184</v>
      </c>
      <c r="E68" s="34">
        <f t="shared" si="5"/>
        <v>0</v>
      </c>
      <c r="F68" s="34"/>
      <c r="G68" s="34">
        <f t="shared" si="6"/>
        <v>8611.143599309155</v>
      </c>
      <c r="H68" s="34">
        <f t="shared" si="7"/>
        <v>6802.927023635583</v>
      </c>
      <c r="I68" s="34">
        <f t="shared" si="8"/>
        <v>7601.378058479533</v>
      </c>
      <c r="J68" s="34">
        <f t="shared" si="9"/>
        <v>7995.786383377597</v>
      </c>
      <c r="K68" s="34">
        <f t="shared" si="4"/>
        <v>5954.953261599617</v>
      </c>
      <c r="L68" s="79">
        <f t="shared" si="10"/>
        <v>128330.38169284434</v>
      </c>
      <c r="M68" s="34">
        <f t="shared" si="11"/>
        <v>0</v>
      </c>
      <c r="N68" s="34">
        <f t="shared" si="12"/>
        <v>32082.59542321108</v>
      </c>
      <c r="O68" s="34">
        <f t="shared" si="13"/>
        <v>160412.97711605544</v>
      </c>
      <c r="P68" s="34">
        <v>407790</v>
      </c>
      <c r="Q68" s="35">
        <f t="shared" si="16"/>
        <v>-247377.02288394456</v>
      </c>
      <c r="R68" s="10" t="s">
        <v>24</v>
      </c>
      <c r="S68" s="58">
        <f t="shared" si="14"/>
        <v>0.03234522571795057</v>
      </c>
      <c r="T68" s="58">
        <f t="shared" si="15"/>
        <v>0.032248291680377274</v>
      </c>
      <c r="U68" s="60">
        <f t="shared" si="18"/>
        <v>9.693403757329855E-05</v>
      </c>
      <c r="V68" s="23"/>
      <c r="W68" s="16"/>
      <c r="X68" s="17"/>
    </row>
    <row r="69" spans="1:24" ht="12.75">
      <c r="A69" s="10" t="s">
        <v>25</v>
      </c>
      <c r="B69" s="34">
        <f t="shared" si="1"/>
        <v>14641.736420377698</v>
      </c>
      <c r="C69" s="34">
        <f t="shared" si="2"/>
        <v>18085.458849587834</v>
      </c>
      <c r="D69" s="34">
        <f t="shared" si="3"/>
        <v>13358.968050323494</v>
      </c>
      <c r="E69" s="34">
        <f t="shared" si="5"/>
        <v>0</v>
      </c>
      <c r="F69" s="34"/>
      <c r="G69" s="34">
        <f t="shared" si="6"/>
        <v>3631.7555233160624</v>
      </c>
      <c r="H69" s="34">
        <f t="shared" si="7"/>
        <v>3478.1882526858617</v>
      </c>
      <c r="I69" s="34">
        <f t="shared" si="8"/>
        <v>2949.953403508772</v>
      </c>
      <c r="J69" s="34">
        <f t="shared" si="9"/>
        <v>2200.39082643337</v>
      </c>
      <c r="K69" s="34">
        <f t="shared" si="4"/>
        <v>2447.2410664108015</v>
      </c>
      <c r="L69" s="79">
        <f t="shared" si="10"/>
        <v>60793.69239264389</v>
      </c>
      <c r="M69" s="34">
        <f t="shared" si="11"/>
        <v>0</v>
      </c>
      <c r="N69" s="34">
        <f t="shared" si="12"/>
        <v>15198.42309816097</v>
      </c>
      <c r="O69" s="34">
        <f t="shared" si="13"/>
        <v>75992.11549080486</v>
      </c>
      <c r="P69" s="34">
        <v>190300</v>
      </c>
      <c r="Q69" s="35">
        <f t="shared" si="16"/>
        <v>-114307.88450919514</v>
      </c>
      <c r="R69" s="10" t="s">
        <v>25</v>
      </c>
      <c r="S69" s="58">
        <f t="shared" si="14"/>
        <v>0.01532283841697142</v>
      </c>
      <c r="T69" s="58">
        <f t="shared" si="15"/>
        <v>0.015049044622908347</v>
      </c>
      <c r="U69" s="60">
        <f t="shared" si="18"/>
        <v>0.00027379379406307185</v>
      </c>
      <c r="V69" s="23"/>
      <c r="W69" s="16"/>
      <c r="X69" s="17"/>
    </row>
    <row r="70" spans="1:24" ht="12.75">
      <c r="A70" s="10" t="s">
        <v>26</v>
      </c>
      <c r="B70" s="34">
        <f t="shared" si="1"/>
        <v>123505.04833942794</v>
      </c>
      <c r="C70" s="34">
        <f t="shared" si="2"/>
        <v>68185.69050304843</v>
      </c>
      <c r="D70" s="34">
        <f t="shared" si="3"/>
        <v>13213.480372275155</v>
      </c>
      <c r="E70" s="34">
        <f t="shared" si="5"/>
        <v>0</v>
      </c>
      <c r="F70" s="34"/>
      <c r="G70" s="34">
        <f t="shared" si="6"/>
        <v>19620.616317789292</v>
      </c>
      <c r="H70" s="34">
        <f t="shared" si="7"/>
        <v>20323.531358831115</v>
      </c>
      <c r="I70" s="34">
        <f t="shared" si="8"/>
        <v>18329.485754385965</v>
      </c>
      <c r="J70" s="34">
        <f t="shared" si="9"/>
        <v>18191.963593188568</v>
      </c>
      <c r="K70" s="34">
        <f t="shared" si="4"/>
        <v>22079.55273250634</v>
      </c>
      <c r="L70" s="79">
        <f t="shared" si="10"/>
        <v>303449.3689714529</v>
      </c>
      <c r="M70" s="34">
        <f t="shared" si="11"/>
        <v>0</v>
      </c>
      <c r="N70" s="34">
        <f t="shared" si="12"/>
        <v>75862.3422428632</v>
      </c>
      <c r="O70" s="34">
        <f>SUM(L70:N70)</f>
        <v>379311.7112143161</v>
      </c>
      <c r="P70" s="34">
        <v>935364</v>
      </c>
      <c r="Q70" s="35">
        <f t="shared" si="16"/>
        <v>-556052.2887856839</v>
      </c>
      <c r="R70" s="10" t="s">
        <v>26</v>
      </c>
      <c r="S70" s="58">
        <f t="shared" si="14"/>
        <v>0.07648335650433585</v>
      </c>
      <c r="T70" s="58">
        <f t="shared" si="15"/>
        <v>0.07396917800663186</v>
      </c>
      <c r="U70" s="60">
        <f t="shared" si="18"/>
        <v>0.002514178497703995</v>
      </c>
      <c r="V70" s="23"/>
      <c r="W70" s="16"/>
      <c r="X70" s="17"/>
    </row>
    <row r="71" spans="1:24" ht="12.75">
      <c r="A71" s="10" t="s">
        <v>27</v>
      </c>
      <c r="B71" s="34">
        <f t="shared" si="1"/>
        <v>17446.862575765164</v>
      </c>
      <c r="C71" s="34">
        <f t="shared" si="2"/>
        <v>18696.989706117416</v>
      </c>
      <c r="D71" s="34">
        <f t="shared" si="3"/>
        <v>16979.010057439402</v>
      </c>
      <c r="E71" s="34">
        <f t="shared" si="5"/>
        <v>0</v>
      </c>
      <c r="F71" s="34"/>
      <c r="G71" s="34">
        <f t="shared" si="6"/>
        <v>2603.9001865284977</v>
      </c>
      <c r="H71" s="34">
        <f t="shared" si="7"/>
        <v>3972.6365827245386</v>
      </c>
      <c r="I71" s="34">
        <f t="shared" si="8"/>
        <v>3513.4276491228075</v>
      </c>
      <c r="J71" s="34">
        <f t="shared" si="9"/>
        <v>3440.0476300578034</v>
      </c>
      <c r="K71" s="34">
        <f t="shared" si="4"/>
        <v>4350.650784730314</v>
      </c>
      <c r="L71" s="79">
        <f t="shared" si="10"/>
        <v>71003.52517248594</v>
      </c>
      <c r="M71" s="34">
        <f t="shared" si="11"/>
        <v>0</v>
      </c>
      <c r="N71" s="34">
        <f t="shared" si="12"/>
        <v>17750.88129312148</v>
      </c>
      <c r="O71" s="34">
        <f t="shared" si="13"/>
        <v>88754.40646560742</v>
      </c>
      <c r="P71" s="34">
        <v>232005</v>
      </c>
      <c r="Q71" s="35">
        <f t="shared" si="16"/>
        <v>-143250.5935343926</v>
      </c>
      <c r="R71" s="10" t="s">
        <v>27</v>
      </c>
      <c r="S71" s="58">
        <f t="shared" si="14"/>
        <v>0.01789619120724786</v>
      </c>
      <c r="T71" s="58">
        <f t="shared" si="15"/>
        <v>0.018347102457897273</v>
      </c>
      <c r="U71" s="60">
        <f t="shared" si="18"/>
        <v>-0.0004509112506494127</v>
      </c>
      <c r="V71" s="23"/>
      <c r="W71" s="16"/>
      <c r="X71" s="17"/>
    </row>
    <row r="72" spans="1:24" ht="12.75">
      <c r="A72" s="42" t="s">
        <v>28</v>
      </c>
      <c r="B72" s="33">
        <f t="shared" si="1"/>
        <v>5584.699542152983</v>
      </c>
      <c r="C72" s="33">
        <f t="shared" si="2"/>
        <v>8810.574192222502</v>
      </c>
      <c r="D72" s="33">
        <f t="shared" si="3"/>
        <v>19652.13863373148</v>
      </c>
      <c r="E72" s="33">
        <f>E126*$E$38</f>
        <v>0</v>
      </c>
      <c r="F72" s="33"/>
      <c r="G72" s="33">
        <f t="shared" si="6"/>
        <v>1484.6799309153714</v>
      </c>
      <c r="H72" s="33">
        <f t="shared" si="7"/>
        <v>1687.9442990975506</v>
      </c>
      <c r="I72" s="33">
        <f t="shared" si="8"/>
        <v>1425.2583859649123</v>
      </c>
      <c r="J72" s="33">
        <f>J126*$J$38</f>
        <v>960.7340228089362</v>
      </c>
      <c r="K72" s="33">
        <f t="shared" si="4"/>
        <v>1060.471128778014</v>
      </c>
      <c r="L72" s="78">
        <f t="shared" si="10"/>
        <v>40666.50013567175</v>
      </c>
      <c r="M72" s="33">
        <f t="shared" si="11"/>
        <v>0</v>
      </c>
      <c r="N72" s="33">
        <f t="shared" si="12"/>
        <v>10166.625033917935</v>
      </c>
      <c r="O72" s="33">
        <f t="shared" si="13"/>
        <v>50833.12516958968</v>
      </c>
      <c r="P72" s="33">
        <v>134522</v>
      </c>
      <c r="Q72" s="33">
        <f t="shared" si="16"/>
        <v>-83688.87483041032</v>
      </c>
      <c r="R72" s="42" t="s">
        <v>28</v>
      </c>
      <c r="S72" s="57">
        <f t="shared" si="14"/>
        <v>0.010249849713652916</v>
      </c>
      <c r="T72" s="57">
        <f t="shared" si="15"/>
        <v>0.010638085027655684</v>
      </c>
      <c r="U72" s="59">
        <f>+S72-T72</f>
        <v>-0.00038823531400276716</v>
      </c>
      <c r="V72" s="23"/>
      <c r="W72" s="16"/>
      <c r="X72" s="17"/>
    </row>
    <row r="73" spans="1:24" ht="12.75">
      <c r="A73" s="10" t="s">
        <v>29</v>
      </c>
      <c r="B73" s="34">
        <f t="shared" si="1"/>
        <v>64867.12274507839</v>
      </c>
      <c r="C73" s="34">
        <f t="shared" si="2"/>
        <v>44834.27150001142</v>
      </c>
      <c r="D73" s="34">
        <f t="shared" si="3"/>
        <v>16373.195235734034</v>
      </c>
      <c r="E73" s="34">
        <f t="shared" si="5"/>
        <v>0</v>
      </c>
      <c r="F73" s="34"/>
      <c r="G73" s="34">
        <f t="shared" si="6"/>
        <v>8337.04884283247</v>
      </c>
      <c r="H73" s="34">
        <f t="shared" si="7"/>
        <v>7399.67500816502</v>
      </c>
      <c r="I73" s="34">
        <f t="shared" si="8"/>
        <v>8418.968140350878</v>
      </c>
      <c r="J73" s="34">
        <f t="shared" si="9"/>
        <v>10723.031351351352</v>
      </c>
      <c r="K73" s="34">
        <f t="shared" si="4"/>
        <v>11570.011930642177</v>
      </c>
      <c r="L73" s="79">
        <f t="shared" si="10"/>
        <v>172523.32475416575</v>
      </c>
      <c r="M73" s="34">
        <f t="shared" si="11"/>
        <v>0</v>
      </c>
      <c r="N73" s="34">
        <f t="shared" si="12"/>
        <v>43130.83118854143</v>
      </c>
      <c r="O73" s="34">
        <f t="shared" si="13"/>
        <v>215654.15594270718</v>
      </c>
      <c r="P73" s="34">
        <v>532592</v>
      </c>
      <c r="Q73" s="35">
        <f t="shared" si="16"/>
        <v>-316937.8440572928</v>
      </c>
      <c r="R73" s="10" t="s">
        <v>29</v>
      </c>
      <c r="S73" s="58">
        <f t="shared" si="14"/>
        <v>0.04348390308805523</v>
      </c>
      <c r="T73" s="58">
        <f t="shared" si="15"/>
        <v>0.04211771294694694</v>
      </c>
      <c r="U73" s="60">
        <f t="shared" si="18"/>
        <v>0.001366190141108288</v>
      </c>
      <c r="V73" s="23"/>
      <c r="W73" s="16"/>
      <c r="X73" s="17"/>
    </row>
    <row r="74" spans="1:24" ht="12.75">
      <c r="A74" s="42" t="s">
        <v>30</v>
      </c>
      <c r="B74" s="33">
        <f t="shared" si="1"/>
        <v>6601.131894003907</v>
      </c>
      <c r="C74" s="33">
        <f t="shared" si="2"/>
        <v>6681.540839860251</v>
      </c>
      <c r="D74" s="33">
        <f t="shared" si="3"/>
        <v>17545.94122801148</v>
      </c>
      <c r="E74" s="33">
        <f>E128*$E$38</f>
        <v>0</v>
      </c>
      <c r="F74" s="33"/>
      <c r="G74" s="33">
        <f t="shared" si="6"/>
        <v>1690.2509982728843</v>
      </c>
      <c r="H74" s="33">
        <f t="shared" si="7"/>
        <v>1176.4460266437475</v>
      </c>
      <c r="I74" s="33">
        <f t="shared" si="8"/>
        <v>1756.7138245614037</v>
      </c>
      <c r="J74" s="33">
        <f>J128*$J$38</f>
        <v>1425.6053241680988</v>
      </c>
      <c r="K74" s="33">
        <f t="shared" si="4"/>
        <v>2433.645282708519</v>
      </c>
      <c r="L74" s="78">
        <f t="shared" si="10"/>
        <v>39311.27541823029</v>
      </c>
      <c r="M74" s="33">
        <f t="shared" si="11"/>
        <v>0</v>
      </c>
      <c r="N74" s="33">
        <f t="shared" si="12"/>
        <v>9827.81885455757</v>
      </c>
      <c r="O74" s="33">
        <f t="shared" si="13"/>
        <v>49139.09427278786</v>
      </c>
      <c r="P74" s="33">
        <v>122671</v>
      </c>
      <c r="Q74" s="33">
        <f t="shared" si="16"/>
        <v>-73531.90572721214</v>
      </c>
      <c r="R74" s="42" t="s">
        <v>30</v>
      </c>
      <c r="S74" s="57">
        <f t="shared" si="14"/>
        <v>0.009908270044006894</v>
      </c>
      <c r="T74" s="57">
        <f t="shared" si="15"/>
        <v>0.009700900435821282</v>
      </c>
      <c r="U74" s="59">
        <f>+S74-T74</f>
        <v>0.0002073696081856119</v>
      </c>
      <c r="V74" s="23"/>
      <c r="W74" s="16"/>
      <c r="X74" s="17"/>
    </row>
    <row r="75" spans="1:24" ht="12.75">
      <c r="A75" s="10" t="s">
        <v>31</v>
      </c>
      <c r="B75" s="34">
        <f t="shared" si="1"/>
        <v>15808.646187446775</v>
      </c>
      <c r="C75" s="34">
        <f t="shared" si="2"/>
        <v>13465.0034891421</v>
      </c>
      <c r="D75" s="34">
        <f t="shared" si="3"/>
        <v>14559.151772881929</v>
      </c>
      <c r="E75" s="34">
        <f t="shared" si="5"/>
        <v>0</v>
      </c>
      <c r="F75" s="34"/>
      <c r="G75" s="34">
        <f t="shared" si="6"/>
        <v>3152.0896994818654</v>
      </c>
      <c r="H75" s="34">
        <f t="shared" si="7"/>
        <v>2386.9919381177483</v>
      </c>
      <c r="I75" s="34">
        <f t="shared" si="8"/>
        <v>2452.7702456140355</v>
      </c>
      <c r="J75" s="34">
        <f t="shared" si="9"/>
        <v>2510.3050273394783</v>
      </c>
      <c r="K75" s="34">
        <f t="shared" si="4"/>
        <v>2610.390470838188</v>
      </c>
      <c r="L75" s="79">
        <f t="shared" si="10"/>
        <v>56945.348830862116</v>
      </c>
      <c r="M75" s="34">
        <f t="shared" si="11"/>
        <v>0</v>
      </c>
      <c r="N75" s="34">
        <f t="shared" si="12"/>
        <v>14236.337207715527</v>
      </c>
      <c r="O75" s="34">
        <f t="shared" si="13"/>
        <v>71181.68603857764</v>
      </c>
      <c r="P75" s="34">
        <v>184612</v>
      </c>
      <c r="Q75" s="35">
        <f t="shared" si="16"/>
        <v>-113430.31396142236</v>
      </c>
      <c r="R75" s="10" t="s">
        <v>31</v>
      </c>
      <c r="S75" s="58">
        <f t="shared" si="14"/>
        <v>0.014352876826395132</v>
      </c>
      <c r="T75" s="58">
        <f t="shared" si="15"/>
        <v>0.014599233977532084</v>
      </c>
      <c r="U75" s="60">
        <f t="shared" si="18"/>
        <v>-0.0002463571511369528</v>
      </c>
      <c r="V75" s="23"/>
      <c r="W75" s="16"/>
      <c r="X75" s="17"/>
    </row>
    <row r="76" spans="1:24" ht="12.75">
      <c r="A76" s="10" t="s">
        <v>32</v>
      </c>
      <c r="B76" s="34">
        <f t="shared" si="1"/>
        <v>18619.450735861345</v>
      </c>
      <c r="C76" s="34">
        <f t="shared" si="2"/>
        <v>14857.934884570595</v>
      </c>
      <c r="D76" s="34">
        <f t="shared" si="3"/>
        <v>20994.56593304599</v>
      </c>
      <c r="E76" s="34">
        <f t="shared" si="5"/>
        <v>0</v>
      </c>
      <c r="F76" s="34"/>
      <c r="G76" s="34">
        <f t="shared" si="6"/>
        <v>3311.978307426598</v>
      </c>
      <c r="H76" s="34">
        <f t="shared" si="7"/>
        <v>4091.986179630426</v>
      </c>
      <c r="I76" s="34">
        <f t="shared" si="8"/>
        <v>3347.6999298245614</v>
      </c>
      <c r="J76" s="34">
        <f t="shared" si="9"/>
        <v>2696.2535478831437</v>
      </c>
      <c r="K76" s="34">
        <f t="shared" si="4"/>
        <v>3262.9880885477355</v>
      </c>
      <c r="L76" s="79">
        <f t="shared" si="10"/>
        <v>71182.85760679039</v>
      </c>
      <c r="M76" s="34">
        <f t="shared" si="11"/>
        <v>0</v>
      </c>
      <c r="N76" s="34">
        <f t="shared" si="12"/>
        <v>17795.714401697594</v>
      </c>
      <c r="O76" s="34">
        <f t="shared" si="13"/>
        <v>88978.57200848799</v>
      </c>
      <c r="P76" s="34">
        <v>227698</v>
      </c>
      <c r="Q76" s="35">
        <f t="shared" si="16"/>
        <v>-138719.427991512</v>
      </c>
      <c r="R76" s="10" t="s">
        <v>32</v>
      </c>
      <c r="S76" s="58">
        <f t="shared" si="14"/>
        <v>0.017941391322681247</v>
      </c>
      <c r="T76" s="58">
        <f t="shared" si="15"/>
        <v>0.018006502167876956</v>
      </c>
      <c r="U76" s="60">
        <f t="shared" si="18"/>
        <v>-6.511084519570873E-05</v>
      </c>
      <c r="V76" s="23"/>
      <c r="W76" s="16"/>
      <c r="X76" s="17"/>
    </row>
    <row r="77" spans="1:24" ht="12.75">
      <c r="A77" s="10" t="s">
        <v>33</v>
      </c>
      <c r="B77" s="34">
        <f t="shared" si="1"/>
        <v>16041.460301557883</v>
      </c>
      <c r="C77" s="34">
        <f t="shared" si="2"/>
        <v>14654.0912657274</v>
      </c>
      <c r="D77" s="34">
        <f t="shared" si="3"/>
        <v>17664.978371685913</v>
      </c>
      <c r="E77" s="34">
        <f t="shared" si="5"/>
        <v>0</v>
      </c>
      <c r="F77" s="34"/>
      <c r="G77" s="34">
        <f t="shared" si="6"/>
        <v>3654.596753022453</v>
      </c>
      <c r="H77" s="34">
        <f t="shared" si="7"/>
        <v>2080.0929746454663</v>
      </c>
      <c r="I77" s="34">
        <f t="shared" si="8"/>
        <v>2596.4009356725146</v>
      </c>
      <c r="J77" s="34">
        <f t="shared" si="9"/>
        <v>3161.124849242306</v>
      </c>
      <c r="K77" s="34">
        <f t="shared" si="4"/>
        <v>3942.7772736618463</v>
      </c>
      <c r="L77" s="79">
        <f t="shared" si="10"/>
        <v>63795.52272521578</v>
      </c>
      <c r="M77" s="34">
        <f t="shared" si="11"/>
        <v>0</v>
      </c>
      <c r="N77" s="34">
        <f t="shared" si="12"/>
        <v>15948.880681303943</v>
      </c>
      <c r="O77" s="34">
        <f t="shared" si="13"/>
        <v>79744.40340651972</v>
      </c>
      <c r="P77" s="34">
        <v>212673</v>
      </c>
      <c r="Q77" s="35">
        <f t="shared" si="16"/>
        <v>-132928.59659348027</v>
      </c>
      <c r="R77" s="10" t="s">
        <v>33</v>
      </c>
      <c r="S77" s="58">
        <f t="shared" si="14"/>
        <v>0.01607943929661676</v>
      </c>
      <c r="T77" s="58">
        <f t="shared" si="15"/>
        <v>0.01681831564418175</v>
      </c>
      <c r="U77" s="60">
        <f t="shared" si="18"/>
        <v>-0.0007388763475649901</v>
      </c>
      <c r="V77" s="23"/>
      <c r="W77" s="16"/>
      <c r="X77" s="17"/>
    </row>
    <row r="78" spans="1:24" ht="12.75">
      <c r="A78" s="42" t="s">
        <v>35</v>
      </c>
      <c r="B78" s="33">
        <f t="shared" si="1"/>
        <v>4752.814963682813</v>
      </c>
      <c r="C78" s="33">
        <f t="shared" si="2"/>
        <v>6511.671157490923</v>
      </c>
      <c r="D78" s="33">
        <f t="shared" si="3"/>
        <v>21004.080374237437</v>
      </c>
      <c r="E78" s="33">
        <f>E132*$E$38</f>
        <v>0</v>
      </c>
      <c r="F78" s="33"/>
      <c r="G78" s="33">
        <f t="shared" si="6"/>
        <v>1119.2202556131263</v>
      </c>
      <c r="H78" s="33">
        <f t="shared" si="7"/>
        <v>1892.5436080790719</v>
      </c>
      <c r="I78" s="33">
        <f t="shared" si="8"/>
        <v>1723.5682807017545</v>
      </c>
      <c r="J78" s="33">
        <f>J132*$J$38</f>
        <v>1053.7082830807688</v>
      </c>
      <c r="K78" s="33">
        <f t="shared" si="4"/>
        <v>1006.087993968885</v>
      </c>
      <c r="L78" s="78">
        <f t="shared" si="10"/>
        <v>39063.69491685478</v>
      </c>
      <c r="M78" s="33">
        <f t="shared" si="11"/>
        <v>0</v>
      </c>
      <c r="N78" s="33">
        <f t="shared" si="12"/>
        <v>9765.923729213693</v>
      </c>
      <c r="O78" s="33">
        <f t="shared" si="13"/>
        <v>48829.61864606847</v>
      </c>
      <c r="P78" s="33">
        <v>126145</v>
      </c>
      <c r="Q78" s="33">
        <f t="shared" si="16"/>
        <v>-77315.38135393153</v>
      </c>
      <c r="R78" s="42" t="s">
        <v>35</v>
      </c>
      <c r="S78" s="57">
        <f t="shared" si="14"/>
        <v>0.009845868240983185</v>
      </c>
      <c r="T78" s="57">
        <f t="shared" si="15"/>
        <v>0.009975626557839061</v>
      </c>
      <c r="U78" s="59">
        <f>+S78-T78</f>
        <v>-0.00012975831685587552</v>
      </c>
      <c r="V78" s="23"/>
      <c r="W78" s="16"/>
      <c r="X78" s="17"/>
    </row>
    <row r="79" spans="1:24" ht="12.75">
      <c r="A79" s="10" t="s">
        <v>36</v>
      </c>
      <c r="B79" s="34">
        <f t="shared" si="1"/>
        <v>67700.64086560137</v>
      </c>
      <c r="C79" s="34">
        <f t="shared" si="2"/>
        <v>46261.17683191378</v>
      </c>
      <c r="D79" s="34">
        <f t="shared" si="3"/>
        <v>13339.743194160814</v>
      </c>
      <c r="E79" s="34">
        <f t="shared" si="5"/>
        <v>0</v>
      </c>
      <c r="F79" s="34"/>
      <c r="G79" s="34">
        <f t="shared" si="6"/>
        <v>8451.254991364422</v>
      </c>
      <c r="H79" s="34">
        <f t="shared" si="7"/>
        <v>13043.205947571983</v>
      </c>
      <c r="I79" s="34">
        <f t="shared" si="8"/>
        <v>11600.940350877194</v>
      </c>
      <c r="J79" s="34">
        <f t="shared" si="9"/>
        <v>8956.520406186535</v>
      </c>
      <c r="K79" s="34">
        <f t="shared" si="4"/>
        <v>9122.770864231377</v>
      </c>
      <c r="L79" s="79">
        <f t="shared" si="10"/>
        <v>178476.25345190745</v>
      </c>
      <c r="M79" s="34">
        <f t="shared" si="11"/>
        <v>0</v>
      </c>
      <c r="N79" s="34">
        <f t="shared" si="12"/>
        <v>44619.063362976856</v>
      </c>
      <c r="O79" s="34">
        <f t="shared" si="13"/>
        <v>223095.3168148843</v>
      </c>
      <c r="P79" s="34">
        <v>571842</v>
      </c>
      <c r="Q79" s="35">
        <f t="shared" si="16"/>
        <v>-348746.6831851157</v>
      </c>
      <c r="R79" s="10" t="s">
        <v>36</v>
      </c>
      <c r="S79" s="58">
        <f t="shared" si="14"/>
        <v>0.0449843180316668</v>
      </c>
      <c r="T79" s="58">
        <f t="shared" si="15"/>
        <v>0.04522162782581794</v>
      </c>
      <c r="U79" s="60">
        <f t="shared" si="18"/>
        <v>-0.00023730979415113873</v>
      </c>
      <c r="V79" s="23"/>
      <c r="W79" s="16"/>
      <c r="X79" s="17"/>
    </row>
    <row r="80" spans="1:24" ht="12.75">
      <c r="A80" s="10" t="s">
        <v>37</v>
      </c>
      <c r="B80" s="34">
        <f t="shared" si="1"/>
        <v>8943.469017682713</v>
      </c>
      <c r="C80" s="34">
        <f t="shared" si="2"/>
        <v>14280.377964514877</v>
      </c>
      <c r="D80" s="34">
        <f t="shared" si="3"/>
        <v>20929.150487149393</v>
      </c>
      <c r="E80" s="34">
        <f t="shared" si="5"/>
        <v>0</v>
      </c>
      <c r="F80" s="34"/>
      <c r="G80" s="34">
        <f t="shared" si="6"/>
        <v>1667.409768566494</v>
      </c>
      <c r="H80" s="34">
        <f t="shared" si="7"/>
        <v>2352.892053287495</v>
      </c>
      <c r="I80" s="34">
        <f t="shared" si="8"/>
        <v>2298.091040935673</v>
      </c>
      <c r="J80" s="34">
        <f t="shared" si="9"/>
        <v>2107.4165661615375</v>
      </c>
      <c r="K80" s="34">
        <f t="shared" si="4"/>
        <v>1984.9844205332056</v>
      </c>
      <c r="L80" s="79">
        <f t="shared" si="10"/>
        <v>54563.7913188314</v>
      </c>
      <c r="M80" s="34">
        <f t="shared" si="11"/>
        <v>0</v>
      </c>
      <c r="N80" s="34">
        <f t="shared" si="12"/>
        <v>13640.947829707848</v>
      </c>
      <c r="O80" s="34">
        <f t="shared" si="13"/>
        <v>68204.73914853924</v>
      </c>
      <c r="P80" s="34">
        <v>178254</v>
      </c>
      <c r="Q80" s="35">
        <f t="shared" si="16"/>
        <v>-110049.26085146076</v>
      </c>
      <c r="R80" s="10" t="s">
        <v>37</v>
      </c>
      <c r="S80" s="58">
        <f t="shared" si="14"/>
        <v>0.013752613550694069</v>
      </c>
      <c r="T80" s="58">
        <f t="shared" si="15"/>
        <v>0.01409643930747191</v>
      </c>
      <c r="U80" s="60">
        <f t="shared" si="18"/>
        <v>-0.0003438257567778408</v>
      </c>
      <c r="V80" s="23"/>
      <c r="W80" s="16"/>
      <c r="X80" s="17"/>
    </row>
    <row r="81" spans="1:24" ht="12.75">
      <c r="A81" s="10" t="s">
        <v>38</v>
      </c>
      <c r="B81" s="34">
        <f t="shared" si="1"/>
        <v>6569.900732354856</v>
      </c>
      <c r="C81" s="34">
        <f t="shared" si="2"/>
        <v>12207.96783960907</v>
      </c>
      <c r="D81" s="34">
        <f t="shared" si="3"/>
        <v>22737.24673949781</v>
      </c>
      <c r="E81" s="34">
        <f t="shared" si="5"/>
        <v>0</v>
      </c>
      <c r="F81" s="34"/>
      <c r="G81" s="34">
        <f t="shared" si="6"/>
        <v>1735.9334576856652</v>
      </c>
      <c r="H81" s="34">
        <f t="shared" si="7"/>
        <v>2131.2428018908467</v>
      </c>
      <c r="I81" s="34">
        <f t="shared" si="8"/>
        <v>1966.6356023391816</v>
      </c>
      <c r="J81" s="34">
        <f t="shared" si="9"/>
        <v>1766.5109451648182</v>
      </c>
      <c r="K81" s="34">
        <f t="shared" si="4"/>
        <v>1481.940423548763</v>
      </c>
      <c r="L81" s="79">
        <f t="shared" si="10"/>
        <v>50597.378542091</v>
      </c>
      <c r="M81" s="34">
        <f t="shared" si="11"/>
        <v>0</v>
      </c>
      <c r="N81" s="34">
        <f t="shared" si="12"/>
        <v>12649.344635522748</v>
      </c>
      <c r="O81" s="34">
        <f t="shared" si="13"/>
        <v>63246.72317761375</v>
      </c>
      <c r="P81" s="34">
        <v>159102</v>
      </c>
      <c r="Q81" s="35">
        <f t="shared" si="16"/>
        <v>-95855.27682238625</v>
      </c>
      <c r="R81" s="10" t="s">
        <v>38</v>
      </c>
      <c r="S81" s="58">
        <f t="shared" si="14"/>
        <v>0.012752893025734508</v>
      </c>
      <c r="T81" s="58">
        <f t="shared" si="15"/>
        <v>0.012581887007850573</v>
      </c>
      <c r="U81" s="60">
        <f t="shared" si="18"/>
        <v>0.00017100601788393524</v>
      </c>
      <c r="V81" s="23"/>
      <c r="W81" s="16"/>
      <c r="X81" s="17"/>
    </row>
    <row r="82" spans="1:24" ht="12.75">
      <c r="A82" s="42" t="s">
        <v>34</v>
      </c>
      <c r="B82" s="33">
        <f t="shared" si="1"/>
        <v>1516.1309382357363</v>
      </c>
      <c r="C82" s="33">
        <f t="shared" si="2"/>
        <v>2242.2798072751357</v>
      </c>
      <c r="D82" s="33">
        <f t="shared" si="3"/>
        <v>20006.73562712265</v>
      </c>
      <c r="E82" s="33">
        <f>E136*$E$38</f>
        <v>0</v>
      </c>
      <c r="F82" s="33"/>
      <c r="G82" s="33">
        <f t="shared" si="6"/>
        <v>205.57106735751296</v>
      </c>
      <c r="H82" s="33">
        <f t="shared" si="7"/>
        <v>255.7491362269016</v>
      </c>
      <c r="I82" s="33">
        <f t="shared" si="8"/>
        <v>243.06732163742694</v>
      </c>
      <c r="J82" s="33">
        <f>J136*$J$38</f>
        <v>433.87988126855186</v>
      </c>
      <c r="K82" s="33">
        <f t="shared" si="4"/>
        <v>271.9156740456446</v>
      </c>
      <c r="L82" s="78">
        <f>SUM(B82:K82)</f>
        <v>25175.32945316956</v>
      </c>
      <c r="M82" s="33">
        <f t="shared" si="11"/>
        <v>0</v>
      </c>
      <c r="N82" s="33">
        <f t="shared" si="12"/>
        <v>6293.832363292389</v>
      </c>
      <c r="O82" s="33">
        <f t="shared" si="13"/>
        <v>31469.16181646195</v>
      </c>
      <c r="P82" s="33">
        <v>82042</v>
      </c>
      <c r="Q82" s="33">
        <f t="shared" si="16"/>
        <v>-50572.83818353805</v>
      </c>
      <c r="R82" s="42" t="s">
        <v>34</v>
      </c>
      <c r="S82" s="57">
        <f t="shared" si="14"/>
        <v>0.006345354100446377</v>
      </c>
      <c r="T82" s="57">
        <f t="shared" si="15"/>
        <v>0.006487933362862042</v>
      </c>
      <c r="U82" s="59">
        <f aca="true" t="shared" si="19" ref="U82:U93">+S82-T82</f>
        <v>-0.00014257926241566504</v>
      </c>
      <c r="V82" s="23"/>
      <c r="W82" s="16"/>
      <c r="X82" s="17"/>
    </row>
    <row r="83" spans="1:24" ht="12.75">
      <c r="A83" s="31" t="s">
        <v>39</v>
      </c>
      <c r="B83" s="35">
        <f t="shared" si="1"/>
        <v>9996.810924209789</v>
      </c>
      <c r="C83" s="35">
        <f t="shared" si="2"/>
        <v>9727.870477016875</v>
      </c>
      <c r="D83" s="35">
        <f t="shared" si="3"/>
        <v>17493.62261409841</v>
      </c>
      <c r="E83" s="35">
        <f>E137*$E$38</f>
        <v>0</v>
      </c>
      <c r="F83" s="35"/>
      <c r="G83" s="35">
        <f t="shared" si="6"/>
        <v>2215.599281519862</v>
      </c>
      <c r="H83" s="35">
        <f t="shared" si="7"/>
        <v>2182.392629136227</v>
      </c>
      <c r="I83" s="35">
        <f t="shared" si="8"/>
        <v>2110.2662923976613</v>
      </c>
      <c r="J83" s="35">
        <f>J137*$J$38</f>
        <v>1797.5023652554291</v>
      </c>
      <c r="K83" s="35">
        <f t="shared" si="4"/>
        <v>2623.9862545404703</v>
      </c>
      <c r="L83" s="85">
        <f t="shared" si="10"/>
        <v>48148.05083817473</v>
      </c>
      <c r="M83" s="35">
        <f t="shared" si="11"/>
        <v>0</v>
      </c>
      <c r="N83" s="35">
        <f t="shared" si="12"/>
        <v>12037.01270954368</v>
      </c>
      <c r="O83" s="35">
        <f t="shared" si="13"/>
        <v>60185.06354771841</v>
      </c>
      <c r="P83" s="35">
        <v>154579</v>
      </c>
      <c r="Q83" s="35">
        <f t="shared" si="16"/>
        <v>-94393.93645228159</v>
      </c>
      <c r="R83" s="31" t="s">
        <v>39</v>
      </c>
      <c r="S83" s="58">
        <f t="shared" si="14"/>
        <v>0.012135548509219142</v>
      </c>
      <c r="T83" s="58">
        <f t="shared" si="15"/>
        <v>0.012224205300917232</v>
      </c>
      <c r="U83" s="86">
        <f t="shared" si="19"/>
        <v>-8.865679169809022E-05</v>
      </c>
      <c r="V83" s="23"/>
      <c r="W83" s="16"/>
      <c r="X83" s="17"/>
    </row>
    <row r="84" spans="1:24" ht="12.75">
      <c r="A84" s="10" t="s">
        <v>40</v>
      </c>
      <c r="B84" s="34">
        <f t="shared" si="1"/>
        <v>16561.033263537545</v>
      </c>
      <c r="C84" s="34">
        <f t="shared" si="2"/>
        <v>13929.313954284933</v>
      </c>
      <c r="D84" s="34">
        <f t="shared" si="3"/>
        <v>14632.234807827095</v>
      </c>
      <c r="E84" s="34">
        <f t="shared" si="5"/>
        <v>0</v>
      </c>
      <c r="F84" s="34"/>
      <c r="G84" s="34">
        <f t="shared" si="6"/>
        <v>2992.201091537133</v>
      </c>
      <c r="H84" s="34">
        <f t="shared" si="7"/>
        <v>2318.792168457241</v>
      </c>
      <c r="I84" s="34">
        <f t="shared" si="8"/>
        <v>2784.2256842105267</v>
      </c>
      <c r="J84" s="34">
        <f t="shared" si="9"/>
        <v>1952.459465708483</v>
      </c>
      <c r="K84" s="34">
        <f t="shared" si="4"/>
        <v>2936.6892796929615</v>
      </c>
      <c r="L84" s="79">
        <f t="shared" si="10"/>
        <v>58106.94971525592</v>
      </c>
      <c r="M84" s="34">
        <f t="shared" si="11"/>
        <v>0</v>
      </c>
      <c r="N84" s="34">
        <f t="shared" si="12"/>
        <v>14526.737428813978</v>
      </c>
      <c r="O84" s="34">
        <f t="shared" si="13"/>
        <v>72633.6871440699</v>
      </c>
      <c r="P84" s="34">
        <v>192424</v>
      </c>
      <c r="Q84" s="35">
        <f t="shared" si="16"/>
        <v>-119790.3128559301</v>
      </c>
      <c r="R84" s="10" t="s">
        <v>40</v>
      </c>
      <c r="S84" s="58">
        <f t="shared" si="14"/>
        <v>0.014645654283332936</v>
      </c>
      <c r="T84" s="58">
        <f t="shared" si="15"/>
        <v>0.015217011889219735</v>
      </c>
      <c r="U84" s="60">
        <f t="shared" si="19"/>
        <v>-0.0005713576058867988</v>
      </c>
      <c r="V84" s="23"/>
      <c r="W84" s="16"/>
      <c r="X84" s="17"/>
    </row>
    <row r="85" spans="1:24" ht="12.75">
      <c r="A85" s="10" t="s">
        <v>41</v>
      </c>
      <c r="B85" s="34">
        <f t="shared" si="1"/>
        <v>24686.813685317837</v>
      </c>
      <c r="C85" s="34">
        <f t="shared" si="2"/>
        <v>33498.30136323156</v>
      </c>
      <c r="D85" s="34">
        <f t="shared" si="3"/>
        <v>17543.28466398892</v>
      </c>
      <c r="E85" s="34">
        <f t="shared" si="5"/>
        <v>0</v>
      </c>
      <c r="F85" s="34"/>
      <c r="G85" s="34">
        <f t="shared" si="6"/>
        <v>4796.65823834197</v>
      </c>
      <c r="H85" s="34">
        <f t="shared" si="7"/>
        <v>6172.0791542758925</v>
      </c>
      <c r="I85" s="34">
        <f t="shared" si="8"/>
        <v>6220.313730994153</v>
      </c>
      <c r="J85" s="34">
        <f t="shared" si="9"/>
        <v>6260.266858303391</v>
      </c>
      <c r="K85" s="34">
        <f t="shared" si="4"/>
        <v>4486.608621753136</v>
      </c>
      <c r="L85" s="79">
        <f t="shared" si="10"/>
        <v>103664.32631620688</v>
      </c>
      <c r="M85" s="34">
        <f t="shared" si="11"/>
        <v>0</v>
      </c>
      <c r="N85" s="34">
        <f t="shared" si="12"/>
        <v>25916.081579051715</v>
      </c>
      <c r="O85" s="34">
        <f t="shared" si="13"/>
        <v>129580.4078952586</v>
      </c>
      <c r="P85" s="34">
        <v>336691</v>
      </c>
      <c r="Q85" s="35">
        <f t="shared" si="16"/>
        <v>-207110.5921047414</v>
      </c>
      <c r="R85" s="10" t="s">
        <v>41</v>
      </c>
      <c r="S85" s="58">
        <f t="shared" si="14"/>
        <v>0.026128232374640865</v>
      </c>
      <c r="T85" s="58">
        <f t="shared" si="15"/>
        <v>0.02662573769380785</v>
      </c>
      <c r="U85" s="60">
        <f t="shared" si="19"/>
        <v>-0.0004975053191669868</v>
      </c>
      <c r="V85" s="23"/>
      <c r="W85" s="16"/>
      <c r="X85" s="17"/>
    </row>
    <row r="86" spans="1:24" ht="12.75">
      <c r="A86" s="10" t="s">
        <v>42</v>
      </c>
      <c r="B86" s="34">
        <f t="shared" si="1"/>
        <v>26472.66829234083</v>
      </c>
      <c r="C86" s="34">
        <f t="shared" si="2"/>
        <v>17836.316648779484</v>
      </c>
      <c r="D86" s="34">
        <f t="shared" si="3"/>
        <v>17408.20453492801</v>
      </c>
      <c r="E86" s="34">
        <f t="shared" si="5"/>
        <v>0</v>
      </c>
      <c r="F86" s="34"/>
      <c r="G86" s="34">
        <f t="shared" si="6"/>
        <v>5390.530210708118</v>
      </c>
      <c r="H86" s="34">
        <f t="shared" si="7"/>
        <v>3290.6388861194673</v>
      </c>
      <c r="I86" s="34">
        <f t="shared" si="8"/>
        <v>3601.8157660818715</v>
      </c>
      <c r="J86" s="34">
        <f t="shared" si="9"/>
        <v>3656.9875706920798</v>
      </c>
      <c r="K86" s="34">
        <f t="shared" si="4"/>
        <v>4676.949593585087</v>
      </c>
      <c r="L86" s="79">
        <f t="shared" si="10"/>
        <v>82334.11150323496</v>
      </c>
      <c r="M86" s="34">
        <f t="shared" si="11"/>
        <v>0</v>
      </c>
      <c r="N86" s="34">
        <f t="shared" si="12"/>
        <v>20583.527875808737</v>
      </c>
      <c r="O86" s="34">
        <f t="shared" si="13"/>
        <v>102917.6393790437</v>
      </c>
      <c r="P86" s="34">
        <v>260606</v>
      </c>
      <c r="Q86" s="35">
        <f t="shared" si="16"/>
        <v>-157688.3606209563</v>
      </c>
      <c r="R86" s="10" t="s">
        <v>42</v>
      </c>
      <c r="S86" s="58">
        <f t="shared" si="14"/>
        <v>0.020752026026332155</v>
      </c>
      <c r="T86" s="58">
        <f t="shared" si="15"/>
        <v>0.020608887666829494</v>
      </c>
      <c r="U86" s="60">
        <f t="shared" si="19"/>
        <v>0.00014313835950266127</v>
      </c>
      <c r="V86" s="23"/>
      <c r="W86" s="16"/>
      <c r="X86" s="17"/>
    </row>
    <row r="87" spans="1:24" ht="12.75">
      <c r="A87" s="10" t="s">
        <v>43</v>
      </c>
      <c r="B87" s="34">
        <f t="shared" si="1"/>
        <v>97341.85246706406</v>
      </c>
      <c r="C87" s="34">
        <f t="shared" si="2"/>
        <v>67007.92737195443</v>
      </c>
      <c r="D87" s="34">
        <f t="shared" si="3"/>
        <v>13459.83729853991</v>
      </c>
      <c r="E87" s="34">
        <f t="shared" si="5"/>
        <v>0</v>
      </c>
      <c r="F87" s="34"/>
      <c r="G87" s="34">
        <f t="shared" si="6"/>
        <v>10187.188449050087</v>
      </c>
      <c r="H87" s="34">
        <f t="shared" si="7"/>
        <v>14185.552089385475</v>
      </c>
      <c r="I87" s="34">
        <f t="shared" si="8"/>
        <v>16053.491742690061</v>
      </c>
      <c r="J87" s="34">
        <f t="shared" si="9"/>
        <v>17541.14377128574</v>
      </c>
      <c r="K87" s="34">
        <f t="shared" si="4"/>
        <v>10577.519720375574</v>
      </c>
      <c r="L87" s="79">
        <f t="shared" si="10"/>
        <v>246354.51291034534</v>
      </c>
      <c r="M87" s="34">
        <f t="shared" si="11"/>
        <v>0</v>
      </c>
      <c r="N87" s="34">
        <f t="shared" si="12"/>
        <v>61588.62822758633</v>
      </c>
      <c r="O87" s="34">
        <f>SUM(L87:N87)</f>
        <v>307943.14113793167</v>
      </c>
      <c r="P87" s="34">
        <v>786088</v>
      </c>
      <c r="Q87" s="35">
        <f t="shared" si="16"/>
        <v>-478144.85886206833</v>
      </c>
      <c r="R87" s="10" t="s">
        <v>43</v>
      </c>
      <c r="S87" s="58">
        <f t="shared" si="14"/>
        <v>0.0620927969013062</v>
      </c>
      <c r="T87" s="58">
        <f t="shared" si="15"/>
        <v>0.0621643373070561</v>
      </c>
      <c r="U87" s="60">
        <f t="shared" si="19"/>
        <v>-7.154040574990084E-05</v>
      </c>
      <c r="V87" s="23"/>
      <c r="W87" s="16"/>
      <c r="X87" s="17"/>
    </row>
    <row r="88" spans="1:24" ht="12.75">
      <c r="A88" s="42" t="s">
        <v>44</v>
      </c>
      <c r="B88" s="33">
        <f t="shared" si="1"/>
        <v>4690.352640384712</v>
      </c>
      <c r="C88" s="33">
        <f t="shared" si="2"/>
        <v>3997.5998584248628</v>
      </c>
      <c r="D88" s="33">
        <f t="shared" si="3"/>
        <v>16105.220569112631</v>
      </c>
      <c r="E88" s="33">
        <f>E142*$E$38</f>
        <v>0</v>
      </c>
      <c r="F88" s="33"/>
      <c r="G88" s="33">
        <f t="shared" si="6"/>
        <v>799.4430397236615</v>
      </c>
      <c r="H88" s="33">
        <f t="shared" si="7"/>
        <v>716.0975814353245</v>
      </c>
      <c r="I88" s="33">
        <f t="shared" si="8"/>
        <v>607.6683040935673</v>
      </c>
      <c r="J88" s="33">
        <f>J142*$J$38</f>
        <v>836.7683424464927</v>
      </c>
      <c r="K88" s="33">
        <f t="shared" si="4"/>
        <v>1672.2813953807142</v>
      </c>
      <c r="L88" s="78">
        <f t="shared" si="10"/>
        <v>29425.431731001965</v>
      </c>
      <c r="M88" s="33">
        <f t="shared" si="11"/>
        <v>0</v>
      </c>
      <c r="N88" s="33">
        <f t="shared" si="12"/>
        <v>7356.35793275049</v>
      </c>
      <c r="O88" s="33">
        <f t="shared" si="13"/>
        <v>36781.78966375245</v>
      </c>
      <c r="P88" s="33">
        <v>94299</v>
      </c>
      <c r="Q88" s="33">
        <f t="shared" si="16"/>
        <v>-57517.21033624755</v>
      </c>
      <c r="R88" s="42" t="s">
        <v>44</v>
      </c>
      <c r="S88" s="57">
        <f t="shared" si="14"/>
        <v>0.007416577576036883</v>
      </c>
      <c r="T88" s="57">
        <f t="shared" si="15"/>
        <v>0.007457224692042219</v>
      </c>
      <c r="U88" s="59">
        <f>+S88-T88</f>
        <v>-4.064711600533597E-05</v>
      </c>
      <c r="V88" s="23"/>
      <c r="W88" s="16"/>
      <c r="X88" s="17"/>
    </row>
    <row r="89" spans="1:24" ht="12.75">
      <c r="A89" s="10" t="s">
        <v>45</v>
      </c>
      <c r="B89" s="34">
        <f t="shared" si="1"/>
        <v>74103.02900365676</v>
      </c>
      <c r="C89" s="34">
        <f t="shared" si="2"/>
        <v>57302.70618592013</v>
      </c>
      <c r="D89" s="34">
        <f t="shared" si="3"/>
        <v>15997.93025915306</v>
      </c>
      <c r="E89" s="34">
        <f t="shared" si="5"/>
        <v>0</v>
      </c>
      <c r="F89" s="34"/>
      <c r="G89" s="34">
        <f t="shared" si="6"/>
        <v>9844.570003454231</v>
      </c>
      <c r="H89" s="34">
        <f t="shared" si="7"/>
        <v>11611.010784701333</v>
      </c>
      <c r="I89" s="34">
        <f t="shared" si="8"/>
        <v>11722.474011695907</v>
      </c>
      <c r="J89" s="34">
        <f t="shared" si="9"/>
        <v>11745.74821434151</v>
      </c>
      <c r="K89" s="34">
        <f t="shared" si="4"/>
        <v>13296.67646083202</v>
      </c>
      <c r="L89" s="79">
        <f t="shared" si="10"/>
        <v>205624.14492375497</v>
      </c>
      <c r="M89" s="34">
        <f t="shared" si="11"/>
        <v>0</v>
      </c>
      <c r="N89" s="34">
        <f t="shared" si="12"/>
        <v>51406.036230938735</v>
      </c>
      <c r="O89" s="34">
        <f>SUM(L89:N89)</f>
        <v>257030.1811546937</v>
      </c>
      <c r="P89" s="34">
        <v>656493</v>
      </c>
      <c r="Q89" s="35">
        <f t="shared" si="16"/>
        <v>-399462.8188453063</v>
      </c>
      <c r="R89" s="10" t="s">
        <v>45</v>
      </c>
      <c r="S89" s="58">
        <f t="shared" si="14"/>
        <v>0.05182684951828745</v>
      </c>
      <c r="T89" s="58">
        <f t="shared" si="15"/>
        <v>0.05191588256241182</v>
      </c>
      <c r="U89" s="60">
        <f t="shared" si="19"/>
        <v>-8.903304412437307E-05</v>
      </c>
      <c r="V89" s="23"/>
      <c r="W89" s="16"/>
      <c r="X89" s="17"/>
    </row>
    <row r="90" spans="1:24" ht="12.75">
      <c r="A90" s="10" t="s">
        <v>46</v>
      </c>
      <c r="B90" s="34">
        <f t="shared" si="1"/>
        <v>30918.850032560236</v>
      </c>
      <c r="C90" s="34">
        <f t="shared" si="2"/>
        <v>35061.10244102939</v>
      </c>
      <c r="D90" s="34">
        <f t="shared" si="3"/>
        <v>16807.225034012303</v>
      </c>
      <c r="E90" s="34">
        <f t="shared" si="5"/>
        <v>0</v>
      </c>
      <c r="F90" s="34"/>
      <c r="G90" s="34">
        <f t="shared" si="6"/>
        <v>7194.987357512953</v>
      </c>
      <c r="H90" s="34">
        <f t="shared" si="7"/>
        <v>4927.433357971638</v>
      </c>
      <c r="I90" s="34">
        <f t="shared" si="8"/>
        <v>5358.529590643275</v>
      </c>
      <c r="J90" s="34">
        <f t="shared" si="9"/>
        <v>5485.48135603812</v>
      </c>
      <c r="K90" s="34">
        <f t="shared" si="4"/>
        <v>4908.077916523885</v>
      </c>
      <c r="L90" s="79">
        <f t="shared" si="10"/>
        <v>110661.68708629177</v>
      </c>
      <c r="M90" s="34">
        <f t="shared" si="11"/>
        <v>0</v>
      </c>
      <c r="N90" s="34">
        <f t="shared" si="12"/>
        <v>27665.42177157294</v>
      </c>
      <c r="O90" s="34">
        <f t="shared" si="13"/>
        <v>138327.10885786472</v>
      </c>
      <c r="P90" s="34">
        <v>362314</v>
      </c>
      <c r="Q90" s="35">
        <f t="shared" si="16"/>
        <v>-223986.89114213528</v>
      </c>
      <c r="R90" s="10" t="s">
        <v>46</v>
      </c>
      <c r="S90" s="58">
        <f t="shared" si="14"/>
        <v>0.027891892784223736</v>
      </c>
      <c r="T90" s="58">
        <f t="shared" si="15"/>
        <v>0.02865202077511516</v>
      </c>
      <c r="U90" s="60">
        <f t="shared" si="19"/>
        <v>-0.0007601279908914238</v>
      </c>
      <c r="V90" s="23"/>
      <c r="W90" s="16"/>
      <c r="X90" s="17"/>
    </row>
    <row r="91" spans="1:24" ht="12.75">
      <c r="A91" s="42" t="s">
        <v>47</v>
      </c>
      <c r="B91" s="33">
        <f t="shared" si="1"/>
        <v>6351.282600811502</v>
      </c>
      <c r="C91" s="33">
        <f t="shared" si="2"/>
        <v>8334.939081588382</v>
      </c>
      <c r="D91" s="33">
        <f t="shared" si="3"/>
        <v>17669.69262439662</v>
      </c>
      <c r="E91" s="33">
        <f>E145*$E$38</f>
        <v>0</v>
      </c>
      <c r="F91" s="33"/>
      <c r="G91" s="33">
        <f t="shared" si="6"/>
        <v>1667.409768566494</v>
      </c>
      <c r="H91" s="33">
        <f t="shared" si="7"/>
        <v>1704.9942415126775</v>
      </c>
      <c r="I91" s="33">
        <f t="shared" si="8"/>
        <v>1447.3554152046786</v>
      </c>
      <c r="J91" s="33">
        <f>J145*$J$38</f>
        <v>1425.6053241680988</v>
      </c>
      <c r="K91" s="33">
        <f t="shared" si="4"/>
        <v>1413.961505037352</v>
      </c>
      <c r="L91" s="78">
        <f t="shared" si="10"/>
        <v>40015.240561285806</v>
      </c>
      <c r="M91" s="33">
        <f t="shared" si="11"/>
        <v>0</v>
      </c>
      <c r="N91" s="33">
        <f t="shared" si="12"/>
        <v>10003.81014032145</v>
      </c>
      <c r="O91" s="33">
        <f t="shared" si="13"/>
        <v>50019.05070160725</v>
      </c>
      <c r="P91" s="33">
        <v>124238</v>
      </c>
      <c r="Q91" s="33">
        <f t="shared" si="16"/>
        <v>-74218.94929839275</v>
      </c>
      <c r="R91" s="42" t="s">
        <v>47</v>
      </c>
      <c r="S91" s="57">
        <f t="shared" si="14"/>
        <v>0.010085702006332069</v>
      </c>
      <c r="T91" s="57">
        <f t="shared" si="15"/>
        <v>0.009824819789074552</v>
      </c>
      <c r="U91" s="59">
        <f>+S91-T91</f>
        <v>0.00026088221725751627</v>
      </c>
      <c r="V91" s="23"/>
      <c r="W91" s="16"/>
      <c r="X91" s="17"/>
    </row>
    <row r="92" spans="1:24" ht="12.75">
      <c r="A92" s="10" t="s">
        <v>48</v>
      </c>
      <c r="B92" s="34">
        <f t="shared" si="1"/>
        <v>8452.28802083855</v>
      </c>
      <c r="C92" s="34">
        <f t="shared" si="2"/>
        <v>15820.529751330123</v>
      </c>
      <c r="D92" s="34">
        <f t="shared" si="3"/>
        <v>21413.603656344636</v>
      </c>
      <c r="E92" s="34">
        <f t="shared" si="5"/>
        <v>0</v>
      </c>
      <c r="F92" s="34"/>
      <c r="G92" s="34">
        <f t="shared" si="6"/>
        <v>2169.9168221070813</v>
      </c>
      <c r="H92" s="34">
        <f t="shared" si="7"/>
        <v>1858.4437232488185</v>
      </c>
      <c r="I92" s="34">
        <f t="shared" si="8"/>
        <v>2010.8296608187138</v>
      </c>
      <c r="J92" s="34">
        <f t="shared" si="9"/>
        <v>2169.399406342759</v>
      </c>
      <c r="K92" s="34">
        <f t="shared" si="4"/>
        <v>1536.323558357892</v>
      </c>
      <c r="L92" s="79">
        <f t="shared" si="10"/>
        <v>55431.334599388574</v>
      </c>
      <c r="M92" s="34">
        <f t="shared" si="11"/>
        <v>0</v>
      </c>
      <c r="N92" s="34">
        <f t="shared" si="12"/>
        <v>13857.833649847142</v>
      </c>
      <c r="O92" s="34">
        <f t="shared" si="13"/>
        <v>69289.16824923572</v>
      </c>
      <c r="P92" s="34">
        <v>173180</v>
      </c>
      <c r="Q92" s="35">
        <f t="shared" si="16"/>
        <v>-103890.83175076428</v>
      </c>
      <c r="R92" s="10" t="s">
        <v>48</v>
      </c>
      <c r="S92" s="58">
        <f t="shared" si="14"/>
        <v>0.0139712748128173</v>
      </c>
      <c r="T92" s="58">
        <f t="shared" si="15"/>
        <v>0.013695184171283592</v>
      </c>
      <c r="U92" s="60">
        <f t="shared" si="19"/>
        <v>0.00027609064153370777</v>
      </c>
      <c r="V92" s="23"/>
      <c r="W92" s="16"/>
      <c r="X92" s="17"/>
    </row>
    <row r="93" spans="1:24" ht="12.75">
      <c r="A93" s="10" t="s">
        <v>49</v>
      </c>
      <c r="B93" s="34">
        <f t="shared" si="1"/>
        <v>60145.53894304463</v>
      </c>
      <c r="C93" s="34">
        <f t="shared" si="2"/>
        <v>29749.84370561505</v>
      </c>
      <c r="D93" s="34">
        <f t="shared" si="3"/>
        <v>14205.291247675954</v>
      </c>
      <c r="E93" s="34">
        <f t="shared" si="5"/>
        <v>0</v>
      </c>
      <c r="F93" s="34"/>
      <c r="G93" s="34">
        <f t="shared" si="6"/>
        <v>8222.84269430052</v>
      </c>
      <c r="H93" s="34">
        <f t="shared" si="7"/>
        <v>8098.722647185217</v>
      </c>
      <c r="I93" s="34">
        <f t="shared" si="8"/>
        <v>7512.989941520468</v>
      </c>
      <c r="J93" s="34">
        <f t="shared" si="9"/>
        <v>7623.889342290267</v>
      </c>
      <c r="K93" s="34">
        <f t="shared" si="4"/>
        <v>7178.573794805017</v>
      </c>
      <c r="L93" s="79">
        <f t="shared" si="10"/>
        <v>142737.6923164371</v>
      </c>
      <c r="M93" s="34">
        <f t="shared" si="11"/>
        <v>0</v>
      </c>
      <c r="N93" s="34">
        <f t="shared" si="12"/>
        <v>35684.42307910927</v>
      </c>
      <c r="O93" s="34">
        <f t="shared" si="13"/>
        <v>178422.11539554637</v>
      </c>
      <c r="P93" s="34">
        <v>457193</v>
      </c>
      <c r="Q93" s="35">
        <f t="shared" si="16"/>
        <v>-278770.88460445363</v>
      </c>
      <c r="R93" s="10" t="s">
        <v>49</v>
      </c>
      <c r="S93" s="58">
        <f t="shared" si="14"/>
        <v>0.035976538178503464</v>
      </c>
      <c r="T93" s="58">
        <f t="shared" si="15"/>
        <v>0.0361551122347942</v>
      </c>
      <c r="U93" s="60">
        <f t="shared" si="19"/>
        <v>-0.00017857405629073675</v>
      </c>
      <c r="V93" s="23"/>
      <c r="W93" s="16"/>
      <c r="X93" s="17"/>
    </row>
    <row r="94" spans="1:24" ht="13.5" thickBot="1">
      <c r="A94" s="70" t="s">
        <v>2</v>
      </c>
      <c r="B94" s="82">
        <f aca="true" t="shared" si="20" ref="B94:N94">SUM(B48:B93)</f>
        <v>1190256.48</v>
      </c>
      <c r="C94" s="82">
        <f t="shared" si="20"/>
        <v>991880.3999999999</v>
      </c>
      <c r="D94" s="82">
        <f t="shared" si="20"/>
        <v>793504.3200000003</v>
      </c>
      <c r="E94" s="82">
        <f t="shared" si="20"/>
        <v>0</v>
      </c>
      <c r="F94" s="82"/>
      <c r="G94" s="82">
        <f>SUM(G48:G93)</f>
        <v>198376.08000000005</v>
      </c>
      <c r="H94" s="82">
        <f>SUM(H48:H93)</f>
        <v>198376.07999999996</v>
      </c>
      <c r="I94" s="82">
        <f>SUM(I48:I93)</f>
        <v>198376.08</v>
      </c>
      <c r="J94" s="82">
        <f>SUM(J48:J93)</f>
        <v>198376.08000000005</v>
      </c>
      <c r="K94" s="82">
        <f>SUM(K48:K93)</f>
        <v>198376.08000000002</v>
      </c>
      <c r="L94" s="82">
        <f>SUM(B94:K94)</f>
        <v>3967521.6000000006</v>
      </c>
      <c r="M94" s="82">
        <f t="shared" si="20"/>
        <v>0</v>
      </c>
      <c r="N94" s="82">
        <f t="shared" si="20"/>
        <v>991880.3999999998</v>
      </c>
      <c r="O94" s="82">
        <f>SUM(O48:O93)</f>
        <v>4959401.999999998</v>
      </c>
      <c r="P94" s="82">
        <f>SUM(P48:P93)</f>
        <v>12645321</v>
      </c>
      <c r="Q94" s="67">
        <f t="shared" si="16"/>
        <v>-7685919.000000002</v>
      </c>
      <c r="R94" s="70" t="s">
        <v>2</v>
      </c>
      <c r="S94" s="83">
        <f>SUM(S48:S93)</f>
        <v>1.0000000000000007</v>
      </c>
      <c r="T94" s="83">
        <f>SUM(T48:T93)</f>
        <v>1</v>
      </c>
      <c r="U94" s="83">
        <f>SUM(U48:U93)</f>
        <v>4.562322741819003E-16</v>
      </c>
      <c r="V94" s="5"/>
      <c r="W94" s="5"/>
      <c r="X94" s="17"/>
    </row>
    <row r="95" spans="1:16" ht="13.5" thickTop="1">
      <c r="A95" s="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7"/>
    </row>
    <row r="96" spans="1:16" ht="12.75">
      <c r="A96" s="5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7"/>
    </row>
    <row r="97" spans="1:16" ht="12.75">
      <c r="A97" s="5"/>
      <c r="L97" s="16"/>
      <c r="M97" s="16"/>
      <c r="N97" s="16"/>
      <c r="O97" s="16"/>
      <c r="P97" s="17"/>
    </row>
    <row r="98" spans="2:11" ht="12.75">
      <c r="B98" s="84" t="s">
        <v>153</v>
      </c>
      <c r="C98" s="84" t="s">
        <v>154</v>
      </c>
      <c r="D98" s="84" t="s">
        <v>151</v>
      </c>
      <c r="E98" s="84"/>
      <c r="F98" s="84"/>
      <c r="G98" s="84" t="s">
        <v>154</v>
      </c>
      <c r="H98" s="84" t="s">
        <v>154</v>
      </c>
      <c r="I98" s="84" t="s">
        <v>154</v>
      </c>
      <c r="J98" s="84" t="s">
        <v>151</v>
      </c>
      <c r="K98" s="84" t="s">
        <v>151</v>
      </c>
    </row>
    <row r="99" spans="1:11" ht="12.75">
      <c r="A99" s="12"/>
      <c r="B99" s="12" t="s">
        <v>54</v>
      </c>
      <c r="C99" s="12" t="s">
        <v>53</v>
      </c>
      <c r="D99" s="12" t="s">
        <v>55</v>
      </c>
      <c r="E99" s="12" t="s">
        <v>99</v>
      </c>
      <c r="F99" s="12"/>
      <c r="G99" s="12" t="s">
        <v>100</v>
      </c>
      <c r="H99" s="12" t="s">
        <v>103</v>
      </c>
      <c r="I99" s="12" t="s">
        <v>104</v>
      </c>
      <c r="J99" s="12" t="s">
        <v>102</v>
      </c>
      <c r="K99" s="12" t="s">
        <v>101</v>
      </c>
    </row>
    <row r="100" spans="1:11" ht="12.75">
      <c r="A100" s="13" t="s">
        <v>0</v>
      </c>
      <c r="B100" s="13" t="s">
        <v>60</v>
      </c>
      <c r="C100" s="13" t="s">
        <v>61</v>
      </c>
      <c r="D100" s="13" t="s">
        <v>82</v>
      </c>
      <c r="E100" s="13" t="s">
        <v>95</v>
      </c>
      <c r="F100" s="13"/>
      <c r="G100" s="13" t="s">
        <v>97</v>
      </c>
      <c r="H100" s="13" t="s">
        <v>126</v>
      </c>
      <c r="I100" s="13" t="s">
        <v>106</v>
      </c>
      <c r="J100" s="13" t="s">
        <v>107</v>
      </c>
      <c r="K100" s="13" t="s">
        <v>108</v>
      </c>
    </row>
    <row r="101" spans="1:11" ht="12.75">
      <c r="A101" s="14"/>
      <c r="B101" s="14" t="s">
        <v>4</v>
      </c>
      <c r="C101" s="14" t="s">
        <v>4</v>
      </c>
      <c r="D101" s="14" t="s">
        <v>4</v>
      </c>
      <c r="E101" s="14" t="s">
        <v>96</v>
      </c>
      <c r="F101" s="14"/>
      <c r="G101" s="14" t="s">
        <v>98</v>
      </c>
      <c r="H101" s="14"/>
      <c r="I101" s="14"/>
      <c r="J101" s="14"/>
      <c r="K101" s="14" t="s">
        <v>109</v>
      </c>
    </row>
    <row r="102" spans="1:11" ht="12.75">
      <c r="A102" s="10" t="s">
        <v>5</v>
      </c>
      <c r="B102" s="22">
        <f>+D157</f>
        <v>0.0048709159564241464</v>
      </c>
      <c r="C102" s="22">
        <v>0.006096864795743612</v>
      </c>
      <c r="D102" s="22">
        <f>+D218/$D$264</f>
        <v>0.024511628882328874</v>
      </c>
      <c r="E102" s="22"/>
      <c r="F102" s="22"/>
      <c r="G102" s="22">
        <f>+H212/$H$258</f>
        <v>0.004029936672423719</v>
      </c>
      <c r="H102" s="22">
        <f>B328/$B$374</f>
        <v>0.002750322303394929</v>
      </c>
      <c r="I102" s="22">
        <f>H328/$H$374</f>
        <v>0.002227791701475912</v>
      </c>
      <c r="J102" s="22">
        <f>+B273/$B$319</f>
        <v>0.0048429932822996406</v>
      </c>
      <c r="K102" s="22">
        <f>+H273/$H$319</f>
        <v>0.004386265506133918</v>
      </c>
    </row>
    <row r="103" spans="1:11" ht="12.75">
      <c r="A103" s="10" t="s">
        <v>6</v>
      </c>
      <c r="B103" s="22">
        <f aca="true" t="shared" si="21" ref="B103:B147">+D158</f>
        <v>0.03205215362706722</v>
      </c>
      <c r="C103" s="22">
        <v>0.03633000707875688</v>
      </c>
      <c r="D103" s="22">
        <f aca="true" t="shared" si="22" ref="D103:D147">+D219/$D$264</f>
        <v>0.018689009203500934</v>
      </c>
      <c r="E103" s="22"/>
      <c r="F103" s="22"/>
      <c r="G103" s="22">
        <f aca="true" t="shared" si="23" ref="G103:G147">+H213/$H$258</f>
        <v>0.04122049510650547</v>
      </c>
      <c r="H103" s="22">
        <f aca="true" t="shared" si="24" ref="H103:H147">B329/$B$374</f>
        <v>0.03171465406102278</v>
      </c>
      <c r="I103" s="22">
        <f aca="true" t="shared" si="25" ref="I103:I147">H329/$H$374</f>
        <v>0.03202450570871623</v>
      </c>
      <c r="J103" s="22">
        <f aca="true" t="shared" si="26" ref="J103:J147">+B274/$B$319</f>
        <v>0.0354632088736135</v>
      </c>
      <c r="K103" s="22">
        <f aca="true" t="shared" si="27" ref="K103:K147">+H274/$H$319</f>
        <v>0.03289699129600439</v>
      </c>
    </row>
    <row r="104" spans="1:11" ht="12.75">
      <c r="A104" s="10" t="s">
        <v>7</v>
      </c>
      <c r="B104" s="22">
        <f t="shared" si="21"/>
        <v>0.002318575078180348</v>
      </c>
      <c r="C104" s="22">
        <v>0.004840956317219647</v>
      </c>
      <c r="D104" s="22">
        <f t="shared" si="22"/>
        <v>0.026636610937477868</v>
      </c>
      <c r="E104" s="22"/>
      <c r="F104" s="22"/>
      <c r="G104" s="22">
        <f t="shared" si="23"/>
        <v>0.004375359815774324</v>
      </c>
      <c r="H104" s="22">
        <f t="shared" si="24"/>
        <v>0.006016330038676407</v>
      </c>
      <c r="I104" s="22">
        <f t="shared" si="25"/>
        <v>0.0048454469507101085</v>
      </c>
      <c r="J104" s="22">
        <f t="shared" si="26"/>
        <v>0.0026558350257772224</v>
      </c>
      <c r="K104" s="22">
        <f t="shared" si="27"/>
        <v>0.0032896991296004385</v>
      </c>
    </row>
    <row r="105" spans="1:11" ht="12.75">
      <c r="A105" s="10" t="s">
        <v>8</v>
      </c>
      <c r="B105" s="22">
        <f t="shared" si="21"/>
        <v>0.03967816651281061</v>
      </c>
      <c r="C105" s="22">
        <v>0.034503231109994745</v>
      </c>
      <c r="D105" s="22">
        <f t="shared" si="22"/>
        <v>0.02008278106990148</v>
      </c>
      <c r="E105" s="22"/>
      <c r="F105" s="22"/>
      <c r="G105" s="22">
        <f t="shared" si="23"/>
        <v>0.05054691997697179</v>
      </c>
      <c r="H105" s="22">
        <f t="shared" si="24"/>
        <v>0.027761065749892566</v>
      </c>
      <c r="I105" s="22">
        <f t="shared" si="25"/>
        <v>0.03564466722361459</v>
      </c>
      <c r="J105" s="22">
        <f t="shared" si="26"/>
        <v>0.03421340415560069</v>
      </c>
      <c r="K105" s="22">
        <f t="shared" si="27"/>
        <v>0.03790007538893839</v>
      </c>
    </row>
    <row r="106" spans="1:11" ht="12.75">
      <c r="A106" s="10" t="s">
        <v>9</v>
      </c>
      <c r="B106" s="22">
        <f t="shared" si="21"/>
        <v>0.002945926153860833</v>
      </c>
      <c r="C106" s="22">
        <v>0.005788596351015003</v>
      </c>
      <c r="D106" s="22">
        <f t="shared" si="22"/>
        <v>0.02574320616320749</v>
      </c>
      <c r="E106" s="22"/>
      <c r="F106" s="22"/>
      <c r="G106" s="22">
        <f t="shared" si="23"/>
        <v>0.0037996545768566492</v>
      </c>
      <c r="H106" s="22">
        <f t="shared" si="24"/>
        <v>0.003867640739149119</v>
      </c>
      <c r="I106" s="22">
        <f t="shared" si="25"/>
        <v>0.0050682261208577</v>
      </c>
      <c r="J106" s="22">
        <f t="shared" si="26"/>
        <v>0.0037494141540384317</v>
      </c>
      <c r="K106" s="22">
        <f t="shared" si="27"/>
        <v>0.0030840929340004114</v>
      </c>
    </row>
    <row r="107" spans="1:11" ht="12.75">
      <c r="A107" s="10" t="s">
        <v>10</v>
      </c>
      <c r="B107" s="22">
        <f t="shared" si="21"/>
        <v>0.005276428058575031</v>
      </c>
      <c r="C107" s="22">
        <v>0.00822049185942959</v>
      </c>
      <c r="D107" s="22">
        <f t="shared" si="22"/>
        <v>0.025982544690258663</v>
      </c>
      <c r="E107" s="22"/>
      <c r="F107" s="22"/>
      <c r="G107" s="22">
        <f t="shared" si="23"/>
        <v>0.008520437535981577</v>
      </c>
      <c r="H107" s="22">
        <f t="shared" si="24"/>
        <v>0.010829394069617533</v>
      </c>
      <c r="I107" s="22">
        <f t="shared" si="25"/>
        <v>0.010414926204399889</v>
      </c>
      <c r="J107" s="22">
        <f t="shared" si="26"/>
        <v>0.0062490235900640526</v>
      </c>
      <c r="K107" s="22">
        <f t="shared" si="27"/>
        <v>0.005482831882667398</v>
      </c>
    </row>
    <row r="108" spans="1:11" ht="12.75">
      <c r="A108" s="10" t="s">
        <v>11</v>
      </c>
      <c r="B108" s="22">
        <f t="shared" si="21"/>
        <v>0.037407298740765656</v>
      </c>
      <c r="C108" s="22">
        <v>0.024318955084145867</v>
      </c>
      <c r="D108" s="22">
        <f t="shared" si="22"/>
        <v>0.01285771907977667</v>
      </c>
      <c r="E108" s="22"/>
      <c r="F108" s="22"/>
      <c r="G108" s="22">
        <f t="shared" si="23"/>
        <v>0.024640184225676452</v>
      </c>
      <c r="H108" s="22">
        <f t="shared" si="24"/>
        <v>0.03205844434894714</v>
      </c>
      <c r="I108" s="22">
        <f t="shared" si="25"/>
        <v>0.03185742133110554</v>
      </c>
      <c r="J108" s="22">
        <f t="shared" si="26"/>
        <v>0.028120606155288237</v>
      </c>
      <c r="K108" s="22">
        <f t="shared" si="27"/>
        <v>0.0377630045918717</v>
      </c>
    </row>
    <row r="109" spans="1:11" ht="12.75">
      <c r="A109" s="10" t="s">
        <v>12</v>
      </c>
      <c r="B109" s="22">
        <f t="shared" si="21"/>
        <v>0.04153398072147759</v>
      </c>
      <c r="C109" s="22">
        <v>0.0412737195442194</v>
      </c>
      <c r="D109" s="22">
        <f t="shared" si="22"/>
        <v>0.020247074481316372</v>
      </c>
      <c r="E109" s="22"/>
      <c r="F109" s="22"/>
      <c r="G109" s="22">
        <f t="shared" si="23"/>
        <v>0.0538860103626943</v>
      </c>
      <c r="H109" s="22">
        <f t="shared" si="24"/>
        <v>0.03884830253545337</v>
      </c>
      <c r="I109" s="22">
        <f t="shared" si="25"/>
        <v>0.04177109440267335</v>
      </c>
      <c r="J109" s="22">
        <f t="shared" si="26"/>
        <v>0.03405717856584908</v>
      </c>
      <c r="K109" s="22">
        <f t="shared" si="27"/>
        <v>0.03132067712973751</v>
      </c>
    </row>
    <row r="110" spans="1:11" ht="12.75">
      <c r="A110" s="10" t="s">
        <v>13</v>
      </c>
      <c r="B110" s="22">
        <f t="shared" si="21"/>
        <v>0.0027121603537973824</v>
      </c>
      <c r="C110" s="22">
        <v>0.004852373667024411</v>
      </c>
      <c r="D110" s="22">
        <f t="shared" si="22"/>
        <v>0.018747194910675787</v>
      </c>
      <c r="E110" s="22"/>
      <c r="F110" s="22"/>
      <c r="G110" s="22">
        <f t="shared" si="23"/>
        <v>0.0031088082901554403</v>
      </c>
      <c r="H110" s="22">
        <f t="shared" si="24"/>
        <v>0.0014611087236785561</v>
      </c>
      <c r="I110" s="22">
        <f t="shared" si="25"/>
        <v>0.001949317738791423</v>
      </c>
      <c r="J110" s="22">
        <f t="shared" si="26"/>
        <v>0.00359318856428683</v>
      </c>
      <c r="K110" s="22">
        <f t="shared" si="27"/>
        <v>0.0017819203618669043</v>
      </c>
    </row>
    <row r="111" spans="1:11" ht="12.75">
      <c r="A111" s="10" t="s">
        <v>14</v>
      </c>
      <c r="B111" s="22">
        <f t="shared" si="21"/>
        <v>0.07983340608697519</v>
      </c>
      <c r="C111" s="22">
        <v>0.06649464526294156</v>
      </c>
      <c r="D111" s="22">
        <f t="shared" si="22"/>
        <v>0.015091923017854756</v>
      </c>
      <c r="E111" s="22"/>
      <c r="F111" s="22"/>
      <c r="G111" s="22">
        <f t="shared" si="23"/>
        <v>0.05284974093264249</v>
      </c>
      <c r="H111" s="22">
        <f t="shared" si="24"/>
        <v>0.055865921787709494</v>
      </c>
      <c r="I111" s="22">
        <f t="shared" si="25"/>
        <v>0.05485937064884433</v>
      </c>
      <c r="J111" s="22">
        <f t="shared" si="26"/>
        <v>0.08420559287611311</v>
      </c>
      <c r="K111" s="22">
        <f t="shared" si="27"/>
        <v>0.07573161537934343</v>
      </c>
    </row>
    <row r="112" spans="1:11" ht="12.75">
      <c r="A112" s="10" t="s">
        <v>15</v>
      </c>
      <c r="B112" s="22">
        <f t="shared" si="21"/>
        <v>0.011495075413324174</v>
      </c>
      <c r="C112" s="22">
        <v>0.015539013084282877</v>
      </c>
      <c r="D112" s="22">
        <f t="shared" si="22"/>
        <v>0.02355761896575844</v>
      </c>
      <c r="E112" s="22"/>
      <c r="F112" s="22"/>
      <c r="G112" s="22">
        <f t="shared" si="23"/>
        <v>0.009211283822682787</v>
      </c>
      <c r="H112" s="22">
        <f t="shared" si="24"/>
        <v>0.017705199828104857</v>
      </c>
      <c r="I112" s="22">
        <f t="shared" si="25"/>
        <v>0.014480646059593427</v>
      </c>
      <c r="J112" s="22">
        <f t="shared" si="26"/>
        <v>0.01421652866739572</v>
      </c>
      <c r="K112" s="22">
        <f t="shared" si="27"/>
        <v>0.01720238503186896</v>
      </c>
    </row>
    <row r="113" spans="1:11" ht="12.75">
      <c r="A113" s="10" t="s">
        <v>16</v>
      </c>
      <c r="B113" s="22">
        <f t="shared" si="21"/>
        <v>0.00703682765497122</v>
      </c>
      <c r="C113" s="22">
        <v>0.010789395565501335</v>
      </c>
      <c r="D113" s="22">
        <f t="shared" si="22"/>
        <v>0.022051027055157612</v>
      </c>
      <c r="E113" s="22"/>
      <c r="F113" s="22"/>
      <c r="G113" s="22">
        <f t="shared" si="23"/>
        <v>0.013816925734024179</v>
      </c>
      <c r="H113" s="22">
        <f t="shared" si="24"/>
        <v>0.011087236785560808</v>
      </c>
      <c r="I113" s="22">
        <f t="shared" si="25"/>
        <v>0.0101364522417154</v>
      </c>
      <c r="J113" s="22">
        <f t="shared" si="26"/>
        <v>0.008592407436338071</v>
      </c>
      <c r="K113" s="22">
        <f t="shared" si="27"/>
        <v>0.009389349599067918</v>
      </c>
    </row>
    <row r="114" spans="1:11" ht="12.75">
      <c r="A114" s="10" t="s">
        <v>17</v>
      </c>
      <c r="B114" s="22">
        <f t="shared" si="21"/>
        <v>0.008980900379988693</v>
      </c>
      <c r="C114" s="22">
        <v>0.014260269906149385</v>
      </c>
      <c r="D114" s="22">
        <f t="shared" si="22"/>
        <v>0.023808242148820557</v>
      </c>
      <c r="E114" s="22"/>
      <c r="F114" s="22"/>
      <c r="G114" s="22">
        <f t="shared" si="23"/>
        <v>0.008405296488198042</v>
      </c>
      <c r="H114" s="22">
        <f t="shared" si="24"/>
        <v>0.014439192092823377</v>
      </c>
      <c r="I114" s="22">
        <f t="shared" si="25"/>
        <v>0.012531328320802004</v>
      </c>
      <c r="J114" s="22">
        <f t="shared" si="26"/>
        <v>0.013904077487892517</v>
      </c>
      <c r="K114" s="22">
        <f t="shared" si="27"/>
        <v>0.013432938112535124</v>
      </c>
    </row>
    <row r="115" spans="1:11" ht="12.75">
      <c r="A115" s="10" t="s">
        <v>18</v>
      </c>
      <c r="B115" s="22">
        <f t="shared" si="21"/>
        <v>0.006710032607943743</v>
      </c>
      <c r="C115" s="22">
        <v>0.012273651040120567</v>
      </c>
      <c r="D115" s="22">
        <f t="shared" si="22"/>
        <v>0.024990912401036056</v>
      </c>
      <c r="E115" s="22"/>
      <c r="F115" s="22"/>
      <c r="G115" s="22">
        <f t="shared" si="23"/>
        <v>0.010132412204951065</v>
      </c>
      <c r="H115" s="22">
        <f t="shared" si="24"/>
        <v>0.007047700902449505</v>
      </c>
      <c r="I115" s="22">
        <f t="shared" si="25"/>
        <v>0.008298524087997772</v>
      </c>
      <c r="J115" s="22">
        <f t="shared" si="26"/>
        <v>0.007342602718325261</v>
      </c>
      <c r="K115" s="22">
        <f t="shared" si="27"/>
        <v>0.007059146048934275</v>
      </c>
    </row>
    <row r="116" spans="1:11" ht="12.75">
      <c r="A116" s="10" t="s">
        <v>19</v>
      </c>
      <c r="B116" s="22">
        <f t="shared" si="21"/>
        <v>0.008699427273789844</v>
      </c>
      <c r="C116" s="22">
        <v>0.014956728244239947</v>
      </c>
      <c r="D116" s="22">
        <f t="shared" si="22"/>
        <v>0.022993764453075143</v>
      </c>
      <c r="E116" s="22"/>
      <c r="F116" s="22"/>
      <c r="G116" s="22">
        <f t="shared" si="23"/>
        <v>0.011168681635002878</v>
      </c>
      <c r="H116" s="22">
        <f t="shared" si="24"/>
        <v>0.013493768801031371</v>
      </c>
      <c r="I116" s="22">
        <f t="shared" si="25"/>
        <v>0.012754107490949596</v>
      </c>
      <c r="J116" s="22">
        <f t="shared" si="26"/>
        <v>0.01077956569286049</v>
      </c>
      <c r="K116" s="22">
        <f t="shared" si="27"/>
        <v>0.01192515934480159</v>
      </c>
    </row>
    <row r="117" spans="1:11" ht="12.75">
      <c r="A117" s="10" t="s">
        <v>20</v>
      </c>
      <c r="B117" s="22">
        <f t="shared" si="21"/>
        <v>0.014035489465034122</v>
      </c>
      <c r="C117" s="22">
        <v>0.023028794556207613</v>
      </c>
      <c r="D117" s="22">
        <f t="shared" si="22"/>
        <v>0.02049574021464716</v>
      </c>
      <c r="E117" s="22"/>
      <c r="F117" s="22"/>
      <c r="G117" s="22">
        <f t="shared" si="23"/>
        <v>0.025561312607944732</v>
      </c>
      <c r="H117" s="22">
        <f t="shared" si="24"/>
        <v>0.019338203695745595</v>
      </c>
      <c r="I117" s="22">
        <f t="shared" si="25"/>
        <v>0.017599554441659705</v>
      </c>
      <c r="J117" s="22">
        <f t="shared" si="26"/>
        <v>0.017965942821434152</v>
      </c>
      <c r="K117" s="22">
        <f t="shared" si="27"/>
        <v>0.014803646083201973</v>
      </c>
    </row>
    <row r="118" spans="1:11" ht="12.75">
      <c r="A118" s="10" t="s">
        <v>21</v>
      </c>
      <c r="B118" s="22">
        <f t="shared" si="21"/>
        <v>0.007783446995990201</v>
      </c>
      <c r="C118" s="22">
        <v>0.013415386020596899</v>
      </c>
      <c r="D118" s="22">
        <f t="shared" si="22"/>
        <v>0.027244162723868405</v>
      </c>
      <c r="E118" s="22"/>
      <c r="F118" s="22"/>
      <c r="G118" s="22">
        <f t="shared" si="23"/>
        <v>0.00955670696603339</v>
      </c>
      <c r="H118" s="22">
        <f t="shared" si="24"/>
        <v>0.010485603781693166</v>
      </c>
      <c r="I118" s="22">
        <f t="shared" si="25"/>
        <v>0.009857978279030911</v>
      </c>
      <c r="J118" s="22">
        <f t="shared" si="26"/>
        <v>0.01077956569286049</v>
      </c>
      <c r="K118" s="22">
        <f t="shared" si="27"/>
        <v>0.012884654924268385</v>
      </c>
    </row>
    <row r="119" spans="1:11" ht="12.75">
      <c r="A119" s="10" t="s">
        <v>22</v>
      </c>
      <c r="B119" s="22">
        <f t="shared" si="21"/>
        <v>0.02995064679180293</v>
      </c>
      <c r="C119" s="22">
        <v>0.021498869682369328</v>
      </c>
      <c r="D119" s="22">
        <f t="shared" si="22"/>
        <v>0.020077258512203173</v>
      </c>
      <c r="E119" s="22"/>
      <c r="F119" s="22"/>
      <c r="G119" s="22">
        <f t="shared" si="23"/>
        <v>0.0254461715601612</v>
      </c>
      <c r="H119" s="22">
        <f t="shared" si="24"/>
        <v>0.02475290073055436</v>
      </c>
      <c r="I119" s="22">
        <f t="shared" si="25"/>
        <v>0.024951267056530214</v>
      </c>
      <c r="J119" s="22">
        <f t="shared" si="26"/>
        <v>0.025308545539759413</v>
      </c>
      <c r="K119" s="22">
        <f t="shared" si="27"/>
        <v>0.020903296552669454</v>
      </c>
    </row>
    <row r="120" spans="1:11" ht="12.75">
      <c r="A120" s="10" t="s">
        <v>23</v>
      </c>
      <c r="B120" s="22">
        <f t="shared" si="21"/>
        <v>0.004384301433843086</v>
      </c>
      <c r="C120" s="22">
        <v>0.006941748681296098</v>
      </c>
      <c r="D120" s="22">
        <f t="shared" si="22"/>
        <v>0.021840765981266677</v>
      </c>
      <c r="E120" s="22"/>
      <c r="F120" s="22"/>
      <c r="G120" s="22">
        <f t="shared" si="23"/>
        <v>0.0070236039147956245</v>
      </c>
      <c r="H120" s="22">
        <f t="shared" si="24"/>
        <v>0.004899011602922217</v>
      </c>
      <c r="I120" s="22">
        <f t="shared" si="25"/>
        <v>0.00685045948203843</v>
      </c>
      <c r="J120" s="22">
        <f t="shared" si="26"/>
        <v>0.0037494141540384317</v>
      </c>
      <c r="K120" s="22">
        <f t="shared" si="27"/>
        <v>0.004523336303200603</v>
      </c>
    </row>
    <row r="121" spans="1:11" ht="12.75">
      <c r="A121" s="10" t="s">
        <v>50</v>
      </c>
      <c r="B121" s="22">
        <f t="shared" si="21"/>
        <v>0.004856603764583527</v>
      </c>
      <c r="C121" s="22">
        <v>0.008962619596739205</v>
      </c>
      <c r="D121" s="22">
        <f t="shared" si="22"/>
        <v>0.02270505751747385</v>
      </c>
      <c r="E121" s="22"/>
      <c r="F121" s="22"/>
      <c r="G121" s="22">
        <f t="shared" si="23"/>
        <v>0.0037996545768566492</v>
      </c>
      <c r="H121" s="22">
        <f t="shared" si="24"/>
        <v>0.00954018048990116</v>
      </c>
      <c r="I121" s="22">
        <f t="shared" si="25"/>
        <v>0.008298524087997772</v>
      </c>
      <c r="J121" s="22">
        <f t="shared" si="26"/>
        <v>0.004374316513044837</v>
      </c>
      <c r="K121" s="22">
        <f t="shared" si="27"/>
        <v>0.004523336303200603</v>
      </c>
    </row>
    <row r="122" spans="1:11" ht="12.75">
      <c r="A122" s="10" t="s">
        <v>24</v>
      </c>
      <c r="B122" s="22">
        <f t="shared" si="21"/>
        <v>0.032176192623019254</v>
      </c>
      <c r="C122" s="22">
        <v>0.03880757198639052</v>
      </c>
      <c r="D122" s="22">
        <f t="shared" si="22"/>
        <v>0.018366379618798022</v>
      </c>
      <c r="E122" s="22"/>
      <c r="F122" s="22"/>
      <c r="G122" s="22">
        <f t="shared" si="23"/>
        <v>0.04340817501439263</v>
      </c>
      <c r="H122" s="22">
        <f t="shared" si="24"/>
        <v>0.034293081220455525</v>
      </c>
      <c r="I122" s="22">
        <f t="shared" si="25"/>
        <v>0.03831801726538569</v>
      </c>
      <c r="J122" s="22">
        <f t="shared" si="26"/>
        <v>0.040306202155913136</v>
      </c>
      <c r="K122" s="22">
        <f t="shared" si="27"/>
        <v>0.030018504557604003</v>
      </c>
    </row>
    <row r="123" spans="1:11" ht="12.75">
      <c r="A123" s="10" t="s">
        <v>25</v>
      </c>
      <c r="B123" s="22">
        <f t="shared" si="21"/>
        <v>0.012301328887012401</v>
      </c>
      <c r="C123" s="22">
        <v>0.018233507638207018</v>
      </c>
      <c r="D123" s="22">
        <f t="shared" si="22"/>
        <v>0.016835406832219253</v>
      </c>
      <c r="E123" s="22"/>
      <c r="F123" s="22"/>
      <c r="G123" s="22">
        <f t="shared" si="23"/>
        <v>0.018307426597582038</v>
      </c>
      <c r="H123" s="22">
        <f t="shared" si="24"/>
        <v>0.017533304684142673</v>
      </c>
      <c r="I123" s="22">
        <f t="shared" si="25"/>
        <v>0.014870509607351713</v>
      </c>
      <c r="J123" s="22">
        <f t="shared" si="26"/>
        <v>0.011092016872363693</v>
      </c>
      <c r="K123" s="22">
        <f t="shared" si="27"/>
        <v>0.012336371736001646</v>
      </c>
    </row>
    <row r="124" spans="1:11" ht="12.75">
      <c r="A124" s="10" t="s">
        <v>26</v>
      </c>
      <c r="B124" s="22">
        <f t="shared" si="21"/>
        <v>0.10376339084449088</v>
      </c>
      <c r="C124" s="22">
        <v>0.06874386317447995</v>
      </c>
      <c r="D124" s="22">
        <f t="shared" si="22"/>
        <v>0.016652058519700502</v>
      </c>
      <c r="E124" s="22"/>
      <c r="F124" s="22"/>
      <c r="G124" s="22">
        <f t="shared" si="23"/>
        <v>0.09890616004605642</v>
      </c>
      <c r="H124" s="22">
        <f t="shared" si="24"/>
        <v>0.1024495058014611</v>
      </c>
      <c r="I124" s="22">
        <f t="shared" si="25"/>
        <v>0.09239766081871345</v>
      </c>
      <c r="J124" s="22">
        <f t="shared" si="26"/>
        <v>0.09170442118418998</v>
      </c>
      <c r="K124" s="22">
        <f t="shared" si="27"/>
        <v>0.11130148721814817</v>
      </c>
    </row>
    <row r="125" spans="1:11" ht="12.75">
      <c r="A125" s="10" t="s">
        <v>27</v>
      </c>
      <c r="B125" s="22">
        <f t="shared" si="21"/>
        <v>0.014658069810101067</v>
      </c>
      <c r="C125" s="22">
        <v>0.01885004452766424</v>
      </c>
      <c r="D125" s="22">
        <f t="shared" si="22"/>
        <v>0.02139750172682034</v>
      </c>
      <c r="E125" s="22"/>
      <c r="F125" s="22"/>
      <c r="G125" s="22">
        <f t="shared" si="23"/>
        <v>0.013126079447322971</v>
      </c>
      <c r="H125" s="22">
        <f t="shared" si="24"/>
        <v>0.020025784271594328</v>
      </c>
      <c r="I125" s="22">
        <f t="shared" si="25"/>
        <v>0.0177109440267335</v>
      </c>
      <c r="J125" s="22">
        <f t="shared" si="26"/>
        <v>0.017341040462427744</v>
      </c>
      <c r="K125" s="22">
        <f t="shared" si="27"/>
        <v>0.021931327530669592</v>
      </c>
    </row>
    <row r="126" spans="1:11" ht="12.75">
      <c r="A126" s="10" t="s">
        <v>28</v>
      </c>
      <c r="B126" s="22">
        <f t="shared" si="21"/>
        <v>0.0046920135584164035</v>
      </c>
      <c r="C126" s="22">
        <v>0.008882698148105862</v>
      </c>
      <c r="D126" s="22">
        <f t="shared" si="22"/>
        <v>0.024766265461203134</v>
      </c>
      <c r="E126" s="22"/>
      <c r="F126" s="22"/>
      <c r="G126" s="22">
        <f t="shared" si="23"/>
        <v>0.007484168105929764</v>
      </c>
      <c r="H126" s="22">
        <f t="shared" si="24"/>
        <v>0.008508809626128062</v>
      </c>
      <c r="I126" s="22">
        <f t="shared" si="25"/>
        <v>0.007184628237259816</v>
      </c>
      <c r="J126" s="22">
        <f t="shared" si="26"/>
        <v>0.0048429932822996406</v>
      </c>
      <c r="K126" s="22">
        <f t="shared" si="27"/>
        <v>0.005345761085600712</v>
      </c>
    </row>
    <row r="127" spans="1:11" ht="12.75">
      <c r="A127" s="10" t="s">
        <v>29</v>
      </c>
      <c r="B127" s="22">
        <f t="shared" si="21"/>
        <v>0.054498441163772025</v>
      </c>
      <c r="C127" s="22">
        <v>0.045201287877057975</v>
      </c>
      <c r="D127" s="22">
        <f t="shared" si="22"/>
        <v>0.02063403414833839</v>
      </c>
      <c r="E127" s="22"/>
      <c r="F127" s="22"/>
      <c r="G127" s="22">
        <f t="shared" si="23"/>
        <v>0.042026482440990214</v>
      </c>
      <c r="H127" s="22">
        <f t="shared" si="24"/>
        <v>0.03730124623979372</v>
      </c>
      <c r="I127" s="22">
        <f t="shared" si="25"/>
        <v>0.042439431913116124</v>
      </c>
      <c r="J127" s="22">
        <f t="shared" si="26"/>
        <v>0.05405405405405406</v>
      </c>
      <c r="K127" s="22">
        <f t="shared" si="27"/>
        <v>0.05832362415187444</v>
      </c>
    </row>
    <row r="128" spans="1:11" ht="12.75">
      <c r="A128" s="10" t="s">
        <v>30</v>
      </c>
      <c r="B128" s="22">
        <f t="shared" si="21"/>
        <v>0.00554597433824003</v>
      </c>
      <c r="C128" s="22">
        <v>0.006736236384810358</v>
      </c>
      <c r="D128" s="22">
        <f t="shared" si="22"/>
        <v>0.022111966861140062</v>
      </c>
      <c r="E128" s="22"/>
      <c r="F128" s="22"/>
      <c r="G128" s="22">
        <f t="shared" si="23"/>
        <v>0.008520437535981577</v>
      </c>
      <c r="H128" s="22">
        <f t="shared" si="24"/>
        <v>0.005930382466695316</v>
      </c>
      <c r="I128" s="22">
        <f t="shared" si="25"/>
        <v>0.00885547201336675</v>
      </c>
      <c r="J128" s="22">
        <f t="shared" si="26"/>
        <v>0.00718637712857366</v>
      </c>
      <c r="K128" s="22">
        <f t="shared" si="27"/>
        <v>0.012267836337468302</v>
      </c>
    </row>
    <row r="129" spans="1:11" ht="12.75">
      <c r="A129" s="10" t="s">
        <v>31</v>
      </c>
      <c r="B129" s="22">
        <f t="shared" si="21"/>
        <v>0.013281714028094832</v>
      </c>
      <c r="C129" s="22">
        <v>0.013575228917863585</v>
      </c>
      <c r="D129" s="22">
        <f t="shared" si="22"/>
        <v>0.01834791746676556</v>
      </c>
      <c r="E129" s="22"/>
      <c r="F129" s="22"/>
      <c r="G129" s="22">
        <f t="shared" si="23"/>
        <v>0.015889464594127805</v>
      </c>
      <c r="H129" s="22">
        <f t="shared" si="24"/>
        <v>0.012032660077352814</v>
      </c>
      <c r="I129" s="22">
        <f t="shared" si="25"/>
        <v>0.012364243943191312</v>
      </c>
      <c r="J129" s="22">
        <f t="shared" si="26"/>
        <v>0.012654272769879706</v>
      </c>
      <c r="K129" s="22">
        <f t="shared" si="27"/>
        <v>0.013158796518401754</v>
      </c>
    </row>
    <row r="130" spans="1:11" ht="12.75">
      <c r="A130" s="10" t="s">
        <v>32</v>
      </c>
      <c r="B130" s="22">
        <f t="shared" si="21"/>
        <v>0.01564322568179704</v>
      </c>
      <c r="C130" s="22">
        <v>0.014979562943849474</v>
      </c>
      <c r="D130" s="22">
        <f t="shared" si="22"/>
        <v>0.02645803608611228</v>
      </c>
      <c r="E130" s="22"/>
      <c r="F130" s="22"/>
      <c r="G130" s="22">
        <f t="shared" si="23"/>
        <v>0.01669545192861255</v>
      </c>
      <c r="H130" s="22">
        <f t="shared" si="24"/>
        <v>0.020627417275461968</v>
      </c>
      <c r="I130" s="22">
        <f t="shared" si="25"/>
        <v>0.016875522138680033</v>
      </c>
      <c r="J130" s="22">
        <f t="shared" si="26"/>
        <v>0.013591626308389315</v>
      </c>
      <c r="K130" s="22">
        <f t="shared" si="27"/>
        <v>0.016448495648002194</v>
      </c>
    </row>
    <row r="131" spans="1:11" ht="12.75">
      <c r="A131" s="10" t="s">
        <v>33</v>
      </c>
      <c r="B131" s="22">
        <f t="shared" si="21"/>
        <v>0.013477313983249965</v>
      </c>
      <c r="C131" s="22">
        <v>0.014774050647363734</v>
      </c>
      <c r="D131" s="22">
        <f t="shared" si="22"/>
        <v>0.02226198134836356</v>
      </c>
      <c r="E131" s="22"/>
      <c r="F131" s="22"/>
      <c r="G131" s="22">
        <f t="shared" si="23"/>
        <v>0.018422567645365574</v>
      </c>
      <c r="H131" s="22">
        <f t="shared" si="24"/>
        <v>0.010485603781693166</v>
      </c>
      <c r="I131" s="22">
        <f t="shared" si="25"/>
        <v>0.013088276246170982</v>
      </c>
      <c r="J131" s="22">
        <f t="shared" si="26"/>
        <v>0.015935010154663334</v>
      </c>
      <c r="K131" s="22">
        <f t="shared" si="27"/>
        <v>0.019875265574669315</v>
      </c>
    </row>
    <row r="132" spans="1:11" ht="12.75">
      <c r="A132" s="10" t="s">
        <v>35</v>
      </c>
      <c r="B132" s="22">
        <f t="shared" si="21"/>
        <v>0.003993101523532821</v>
      </c>
      <c r="C132" s="22">
        <v>0.006564976137738908</v>
      </c>
      <c r="D132" s="22">
        <f t="shared" si="22"/>
        <v>0.026470026494924987</v>
      </c>
      <c r="E132" s="22"/>
      <c r="F132" s="22"/>
      <c r="G132" s="22">
        <f t="shared" si="23"/>
        <v>0.0056419113413932066</v>
      </c>
      <c r="H132" s="22">
        <f t="shared" si="24"/>
        <v>0.00954018048990116</v>
      </c>
      <c r="I132" s="22">
        <f t="shared" si="25"/>
        <v>0.008688387635756056</v>
      </c>
      <c r="J132" s="22">
        <f t="shared" si="26"/>
        <v>0.005311670051554445</v>
      </c>
      <c r="K132" s="22">
        <f t="shared" si="27"/>
        <v>0.005071619491467343</v>
      </c>
    </row>
    <row r="133" spans="1:11" ht="12.75">
      <c r="A133" s="10" t="s">
        <v>36</v>
      </c>
      <c r="B133" s="22">
        <f t="shared" si="21"/>
        <v>0.05687903573992839</v>
      </c>
      <c r="C133" s="22">
        <v>0.04663987395245815</v>
      </c>
      <c r="D133" s="22">
        <f t="shared" si="22"/>
        <v>0.01681117904205085</v>
      </c>
      <c r="E133" s="22"/>
      <c r="F133" s="22"/>
      <c r="G133" s="22">
        <f t="shared" si="23"/>
        <v>0.04260218767990789</v>
      </c>
      <c r="H133" s="22">
        <f t="shared" si="24"/>
        <v>0.06574989256553503</v>
      </c>
      <c r="I133" s="22">
        <f t="shared" si="25"/>
        <v>0.05847953216374269</v>
      </c>
      <c r="J133" s="22">
        <f t="shared" si="26"/>
        <v>0.04514919543821278</v>
      </c>
      <c r="K133" s="22">
        <f t="shared" si="27"/>
        <v>0.0459872524158728</v>
      </c>
    </row>
    <row r="134" spans="1:11" ht="12.75">
      <c r="A134" s="10" t="s">
        <v>37</v>
      </c>
      <c r="B134" s="22">
        <f t="shared" si="21"/>
        <v>0.007513900716325202</v>
      </c>
      <c r="C134" s="22">
        <v>0.014397278103806544</v>
      </c>
      <c r="D134" s="22">
        <f t="shared" si="22"/>
        <v>0.026375597409664248</v>
      </c>
      <c r="E134" s="22"/>
      <c r="F134" s="22"/>
      <c r="G134" s="22">
        <f t="shared" si="23"/>
        <v>0.008405296488198042</v>
      </c>
      <c r="H134" s="22">
        <f t="shared" si="24"/>
        <v>0.011860764933390631</v>
      </c>
      <c r="I134" s="22">
        <f t="shared" si="25"/>
        <v>0.011584516847674742</v>
      </c>
      <c r="J134" s="22">
        <f t="shared" si="26"/>
        <v>0.01062334010310889</v>
      </c>
      <c r="K134" s="22">
        <f t="shared" si="27"/>
        <v>0.010006168185868</v>
      </c>
    </row>
    <row r="135" spans="1:11" ht="12.75">
      <c r="A135" s="10" t="s">
        <v>38</v>
      </c>
      <c r="B135" s="22">
        <f t="shared" si="21"/>
        <v>0.005519735319865561</v>
      </c>
      <c r="C135" s="22">
        <v>0.012307903089534857</v>
      </c>
      <c r="D135" s="22">
        <f t="shared" si="22"/>
        <v>0.02865421922277349</v>
      </c>
      <c r="E135" s="22"/>
      <c r="F135" s="22"/>
      <c r="G135" s="22">
        <f t="shared" si="23"/>
        <v>0.008750719631548647</v>
      </c>
      <c r="H135" s="22">
        <f t="shared" si="24"/>
        <v>0.010743446497636441</v>
      </c>
      <c r="I135" s="22">
        <f t="shared" si="25"/>
        <v>0.009913673071567809</v>
      </c>
      <c r="J135" s="22">
        <f t="shared" si="26"/>
        <v>0.008904858615841275</v>
      </c>
      <c r="K135" s="22">
        <f t="shared" si="27"/>
        <v>0.007470358440134329</v>
      </c>
    </row>
    <row r="136" spans="1:11" ht="12.75">
      <c r="A136" s="10" t="s">
        <v>34</v>
      </c>
      <c r="B136" s="22">
        <f t="shared" si="21"/>
        <v>0.0012737850738151295</v>
      </c>
      <c r="C136" s="22">
        <v>0.0022606352613431372</v>
      </c>
      <c r="D136" s="22">
        <f t="shared" si="22"/>
        <v>0.02521314014663795</v>
      </c>
      <c r="E136" s="22"/>
      <c r="F136" s="22"/>
      <c r="G136" s="22">
        <f t="shared" si="23"/>
        <v>0.0010362694300518134</v>
      </c>
      <c r="H136" s="22">
        <f t="shared" si="24"/>
        <v>0.001289213579716373</v>
      </c>
      <c r="I136" s="22">
        <f t="shared" si="25"/>
        <v>0.0012252854358117517</v>
      </c>
      <c r="J136" s="22">
        <f t="shared" si="26"/>
        <v>0.0021871582565224186</v>
      </c>
      <c r="K136" s="22">
        <f t="shared" si="27"/>
        <v>0.0013707079706668495</v>
      </c>
    </row>
    <row r="137" spans="1:11" ht="12.75">
      <c r="A137" s="10" t="s">
        <v>39</v>
      </c>
      <c r="B137" s="22">
        <f t="shared" si="21"/>
        <v>0.008398871245136837</v>
      </c>
      <c r="C137" s="22">
        <v>0.00980750348229169</v>
      </c>
      <c r="D137" s="22">
        <f t="shared" si="22"/>
        <v>0.0220460332391113</v>
      </c>
      <c r="E137" s="22"/>
      <c r="F137" s="22"/>
      <c r="G137" s="22">
        <f t="shared" si="23"/>
        <v>0.011168681635002878</v>
      </c>
      <c r="H137" s="22">
        <f t="shared" si="24"/>
        <v>0.011001289213579716</v>
      </c>
      <c r="I137" s="22">
        <f t="shared" si="25"/>
        <v>0.01063770537454748</v>
      </c>
      <c r="J137" s="22">
        <f t="shared" si="26"/>
        <v>0.009061084205592877</v>
      </c>
      <c r="K137" s="22">
        <f t="shared" si="27"/>
        <v>0.013227331916935097</v>
      </c>
    </row>
    <row r="138" spans="1:11" ht="12.75">
      <c r="A138" s="10" t="s">
        <v>40</v>
      </c>
      <c r="B138" s="22">
        <f t="shared" si="21"/>
        <v>0.013913835834388858</v>
      </c>
      <c r="C138" s="22">
        <v>0.014043340259858882</v>
      </c>
      <c r="D138" s="22">
        <f t="shared" si="22"/>
        <v>0.018440019088777102</v>
      </c>
      <c r="E138" s="22"/>
      <c r="F138" s="22"/>
      <c r="G138" s="22">
        <f t="shared" si="23"/>
        <v>0.015083477259643062</v>
      </c>
      <c r="H138" s="22">
        <f t="shared" si="24"/>
        <v>0.011688869789428449</v>
      </c>
      <c r="I138" s="22">
        <f t="shared" si="25"/>
        <v>0.014035087719298246</v>
      </c>
      <c r="J138" s="22">
        <f t="shared" si="26"/>
        <v>0.009842212154350882</v>
      </c>
      <c r="K138" s="22">
        <f t="shared" si="27"/>
        <v>0.014803646083201973</v>
      </c>
    </row>
    <row r="139" spans="1:11" ht="12.75">
      <c r="A139" s="10" t="s">
        <v>41</v>
      </c>
      <c r="B139" s="22">
        <f t="shared" si="21"/>
        <v>0.020740751342364326</v>
      </c>
      <c r="C139" s="22">
        <v>0.033772520722489895</v>
      </c>
      <c r="D139" s="22">
        <f t="shared" si="22"/>
        <v>0.02210861897259604</v>
      </c>
      <c r="E139" s="22"/>
      <c r="F139" s="22"/>
      <c r="G139" s="22">
        <f t="shared" si="23"/>
        <v>0.024179620034542316</v>
      </c>
      <c r="H139" s="22">
        <f t="shared" si="24"/>
        <v>0.031113021057155136</v>
      </c>
      <c r="I139" s="22">
        <f t="shared" si="25"/>
        <v>0.031356168198273464</v>
      </c>
      <c r="J139" s="22">
        <f t="shared" si="26"/>
        <v>0.031557569129823465</v>
      </c>
      <c r="K139" s="22">
        <f t="shared" si="27"/>
        <v>0.022616681516003014</v>
      </c>
    </row>
    <row r="140" spans="1:11" ht="12.75">
      <c r="A140" s="10" t="s">
        <v>42</v>
      </c>
      <c r="B140" s="22">
        <f t="shared" si="21"/>
        <v>0.022241146120322595</v>
      </c>
      <c r="C140" s="22">
        <v>0.017982325942502226</v>
      </c>
      <c r="D140" s="22">
        <f t="shared" si="22"/>
        <v>0.02193838659243595</v>
      </c>
      <c r="E140" s="22"/>
      <c r="F140" s="22"/>
      <c r="G140" s="22">
        <f t="shared" si="23"/>
        <v>0.02717328727691422</v>
      </c>
      <c r="H140" s="22">
        <f t="shared" si="24"/>
        <v>0.016587881392350665</v>
      </c>
      <c r="I140" s="22">
        <f t="shared" si="25"/>
        <v>0.018156502367028683</v>
      </c>
      <c r="J140" s="22">
        <f t="shared" si="26"/>
        <v>0.018434619590688955</v>
      </c>
      <c r="K140" s="22">
        <f t="shared" si="27"/>
        <v>0.02357617709546981</v>
      </c>
    </row>
    <row r="141" spans="1:11" ht="12.75">
      <c r="A141" s="10" t="s">
        <v>43</v>
      </c>
      <c r="B141" s="22">
        <f t="shared" si="21"/>
        <v>0.0817822495426062</v>
      </c>
      <c r="C141" s="22">
        <v>0.06755645879478456</v>
      </c>
      <c r="D141" s="22">
        <f t="shared" si="22"/>
        <v>0.016962525545594898</v>
      </c>
      <c r="E141" s="22"/>
      <c r="F141" s="22"/>
      <c r="G141" s="22">
        <f t="shared" si="23"/>
        <v>0.05135290731145654</v>
      </c>
      <c r="H141" s="22">
        <f t="shared" si="24"/>
        <v>0.07150837988826815</v>
      </c>
      <c r="I141" s="22">
        <f t="shared" si="25"/>
        <v>0.08092453355611251</v>
      </c>
      <c r="J141" s="22">
        <f t="shared" si="26"/>
        <v>0.08842368379940635</v>
      </c>
      <c r="K141" s="22">
        <f t="shared" si="27"/>
        <v>0.05332054005894044</v>
      </c>
    </row>
    <row r="142" spans="1:11" ht="12.75">
      <c r="A142" s="10" t="s">
        <v>44</v>
      </c>
      <c r="B142" s="22">
        <f t="shared" si="21"/>
        <v>0.003940623486783884</v>
      </c>
      <c r="C142" s="22">
        <v>0.004030324481081452</v>
      </c>
      <c r="D142" s="22">
        <f t="shared" si="22"/>
        <v>0.020296323741643436</v>
      </c>
      <c r="E142" s="22"/>
      <c r="F142" s="22"/>
      <c r="G142" s="22">
        <f t="shared" si="23"/>
        <v>0.004029936672423719</v>
      </c>
      <c r="H142" s="22">
        <f t="shared" si="24"/>
        <v>0.0036097980232058444</v>
      </c>
      <c r="I142" s="22">
        <f t="shared" si="25"/>
        <v>0.003063213589529379</v>
      </c>
      <c r="J142" s="22">
        <f t="shared" si="26"/>
        <v>0.004218090923293235</v>
      </c>
      <c r="K142" s="22">
        <f t="shared" si="27"/>
        <v>0.008429854019601123</v>
      </c>
    </row>
    <row r="143" spans="1:11" ht="12.75">
      <c r="A143" s="10" t="s">
        <v>45</v>
      </c>
      <c r="B143" s="22">
        <f t="shared" si="21"/>
        <v>0.06225803450669453</v>
      </c>
      <c r="C143" s="22">
        <v>0.05777179001210239</v>
      </c>
      <c r="D143" s="22">
        <f t="shared" si="22"/>
        <v>0.020161112997032025</v>
      </c>
      <c r="E143" s="22"/>
      <c r="F143" s="22"/>
      <c r="G143" s="22">
        <f t="shared" si="23"/>
        <v>0.04962579159470351</v>
      </c>
      <c r="H143" s="22">
        <f t="shared" si="24"/>
        <v>0.05853029651912334</v>
      </c>
      <c r="I143" s="22">
        <f t="shared" si="25"/>
        <v>0.059092174881648564</v>
      </c>
      <c r="J143" s="22">
        <f t="shared" si="26"/>
        <v>0.0592094985158569</v>
      </c>
      <c r="K143" s="22">
        <f t="shared" si="27"/>
        <v>0.06702761976560893</v>
      </c>
    </row>
    <row r="144" spans="1:11" ht="12.75">
      <c r="A144" s="10" t="s">
        <v>46</v>
      </c>
      <c r="B144" s="22">
        <f t="shared" si="21"/>
        <v>0.025976628190724268</v>
      </c>
      <c r="C144" s="22">
        <v>0.035348114995547235</v>
      </c>
      <c r="D144" s="22">
        <f t="shared" si="22"/>
        <v>0.021181012642769607</v>
      </c>
      <c r="E144" s="22"/>
      <c r="F144" s="22"/>
      <c r="G144" s="22">
        <f t="shared" si="23"/>
        <v>0.03626943005181347</v>
      </c>
      <c r="H144" s="22">
        <f t="shared" si="24"/>
        <v>0.02483884830253545</v>
      </c>
      <c r="I144" s="22">
        <f t="shared" si="25"/>
        <v>0.02701197438039543</v>
      </c>
      <c r="J144" s="22">
        <f t="shared" si="26"/>
        <v>0.027651929386033433</v>
      </c>
      <c r="K144" s="22">
        <f t="shared" si="27"/>
        <v>0.02474127887053663</v>
      </c>
    </row>
    <row r="145" spans="1:11" ht="12.75">
      <c r="A145" s="10" t="s">
        <v>47</v>
      </c>
      <c r="B145" s="22">
        <f t="shared" si="21"/>
        <v>0.005336062191244278</v>
      </c>
      <c r="C145" s="22">
        <v>0.008403169456305802</v>
      </c>
      <c r="D145" s="22">
        <f t="shared" si="22"/>
        <v>0.022267922403241127</v>
      </c>
      <c r="E145" s="22"/>
      <c r="F145" s="22"/>
      <c r="G145" s="22">
        <f t="shared" si="23"/>
        <v>0.008405296488198042</v>
      </c>
      <c r="H145" s="22">
        <f t="shared" si="24"/>
        <v>0.008594757198109154</v>
      </c>
      <c r="I145" s="22">
        <f t="shared" si="25"/>
        <v>0.007296017822333612</v>
      </c>
      <c r="J145" s="22">
        <f t="shared" si="26"/>
        <v>0.00718637712857366</v>
      </c>
      <c r="K145" s="22">
        <f t="shared" si="27"/>
        <v>0.007127681447467617</v>
      </c>
    </row>
    <row r="146" spans="1:11" ht="12.75">
      <c r="A146" s="10" t="s">
        <v>48</v>
      </c>
      <c r="B146" s="22">
        <f t="shared" si="21"/>
        <v>0.007101232518254008</v>
      </c>
      <c r="C146" s="22">
        <v>0.015950037677254357</v>
      </c>
      <c r="D146" s="22">
        <f t="shared" si="22"/>
        <v>0.02698612107914502</v>
      </c>
      <c r="E146" s="22"/>
      <c r="F146" s="22"/>
      <c r="G146" s="22">
        <f t="shared" si="23"/>
        <v>0.010938399539435808</v>
      </c>
      <c r="H146" s="22">
        <f t="shared" si="24"/>
        <v>0.009368285345938978</v>
      </c>
      <c r="I146" s="22">
        <f t="shared" si="25"/>
        <v>0.0101364522417154</v>
      </c>
      <c r="J146" s="22">
        <f t="shared" si="26"/>
        <v>0.010935791282612092</v>
      </c>
      <c r="K146" s="22">
        <f t="shared" si="27"/>
        <v>0.0077445000342676994</v>
      </c>
    </row>
    <row r="147" spans="1:11" ht="12.75">
      <c r="A147" s="10" t="s">
        <v>49</v>
      </c>
      <c r="B147" s="22">
        <f t="shared" si="21"/>
        <v>0.05053157865861367</v>
      </c>
      <c r="C147" s="22">
        <v>0.029993377937113236</v>
      </c>
      <c r="D147" s="22">
        <f t="shared" si="22"/>
        <v>0.017901970902535164</v>
      </c>
      <c r="E147" s="22"/>
      <c r="F147" s="22"/>
      <c r="G147" s="22">
        <f t="shared" si="23"/>
        <v>0.04145077720207254</v>
      </c>
      <c r="H147" s="22">
        <f t="shared" si="24"/>
        <v>0.04082509669101848</v>
      </c>
      <c r="I147" s="22">
        <f t="shared" si="25"/>
        <v>0.0378724589250905</v>
      </c>
      <c r="J147" s="22">
        <f t="shared" si="26"/>
        <v>0.03843149507889392</v>
      </c>
      <c r="K147" s="22">
        <f t="shared" si="27"/>
        <v>0.03618669042560482</v>
      </c>
    </row>
    <row r="148" spans="1:11" ht="13.5" thickBot="1">
      <c r="A148" s="70" t="s">
        <v>2</v>
      </c>
      <c r="B148" s="69">
        <f>SUM(B102:B147)</f>
        <v>0.9999999999999999</v>
      </c>
      <c r="C148" s="69">
        <f aca="true" t="shared" si="28" ref="C148:K148">SUM(C102:C147)</f>
        <v>0.9999999999999999</v>
      </c>
      <c r="D148" s="69">
        <f t="shared" si="28"/>
        <v>1.0000000000000002</v>
      </c>
      <c r="E148" s="69"/>
      <c r="F148" s="69">
        <f t="shared" si="28"/>
        <v>0</v>
      </c>
      <c r="G148" s="69">
        <f t="shared" si="28"/>
        <v>1</v>
      </c>
      <c r="H148" s="69">
        <f t="shared" si="28"/>
        <v>1</v>
      </c>
      <c r="I148" s="69">
        <f t="shared" si="28"/>
        <v>1</v>
      </c>
      <c r="J148" s="69">
        <f t="shared" si="28"/>
        <v>0.9999999999999999</v>
      </c>
      <c r="K148" s="69">
        <f t="shared" si="28"/>
        <v>1.0000000000000002</v>
      </c>
    </row>
    <row r="149" spans="7:11" ht="13.5" thickTop="1">
      <c r="G149" s="8"/>
      <c r="H149" s="8"/>
      <c r="I149" s="8"/>
      <c r="J149" s="8"/>
      <c r="K149" s="5"/>
    </row>
    <row r="150" spans="1:11" ht="12.75">
      <c r="A150" s="1" t="s">
        <v>54</v>
      </c>
      <c r="B150" s="2"/>
      <c r="C150" s="2"/>
      <c r="D150" s="2"/>
      <c r="E150" s="12"/>
      <c r="F150" s="1"/>
      <c r="G150" s="1" t="s">
        <v>53</v>
      </c>
      <c r="H150" s="2"/>
      <c r="I150" s="2"/>
      <c r="J150" s="3"/>
      <c r="K150" s="5"/>
    </row>
    <row r="151" spans="1:11" ht="12.75">
      <c r="A151" s="4" t="s">
        <v>157</v>
      </c>
      <c r="B151" s="5"/>
      <c r="C151" s="5"/>
      <c r="D151" s="6"/>
      <c r="E151" s="36"/>
      <c r="F151" s="39"/>
      <c r="G151" s="4" t="s">
        <v>51</v>
      </c>
      <c r="H151" s="5"/>
      <c r="I151" s="5"/>
      <c r="J151" s="6"/>
      <c r="K151" s="5"/>
    </row>
    <row r="152" spans="1:11" ht="12.75">
      <c r="A152" s="4" t="s">
        <v>172</v>
      </c>
      <c r="B152" s="5"/>
      <c r="C152" s="5"/>
      <c r="D152" s="6"/>
      <c r="E152" s="36"/>
      <c r="F152" s="39"/>
      <c r="G152" s="7" t="s">
        <v>52</v>
      </c>
      <c r="H152" s="8"/>
      <c r="I152" s="8"/>
      <c r="J152" s="9"/>
      <c r="K152" s="5"/>
    </row>
    <row r="153" spans="1:11" ht="12.75">
      <c r="A153" s="7"/>
      <c r="B153" s="8"/>
      <c r="C153" s="8"/>
      <c r="D153" s="9"/>
      <c r="E153" s="44"/>
      <c r="F153" s="40"/>
      <c r="G153" s="12"/>
      <c r="H153" s="43"/>
      <c r="I153" s="43" t="s">
        <v>145</v>
      </c>
      <c r="J153" s="43"/>
      <c r="K153" s="5"/>
    </row>
    <row r="154" spans="1:11" ht="12.75">
      <c r="A154" s="12"/>
      <c r="B154" s="64">
        <v>2008</v>
      </c>
      <c r="C154" s="64" t="s">
        <v>164</v>
      </c>
      <c r="D154" s="64" t="s">
        <v>1</v>
      </c>
      <c r="E154" s="64"/>
      <c r="F154" s="13"/>
      <c r="G154" s="13"/>
      <c r="H154" s="43" t="s">
        <v>166</v>
      </c>
      <c r="I154" s="43" t="s">
        <v>161</v>
      </c>
      <c r="J154" s="43" t="s">
        <v>1</v>
      </c>
      <c r="K154" s="5"/>
    </row>
    <row r="155" spans="1:11" ht="12.75">
      <c r="A155" s="14"/>
      <c r="B155" s="65" t="s">
        <v>3</v>
      </c>
      <c r="C155" s="65" t="s">
        <v>3</v>
      </c>
      <c r="D155" s="65" t="s">
        <v>165</v>
      </c>
      <c r="E155" s="65"/>
      <c r="F155" s="13"/>
      <c r="G155" s="13"/>
      <c r="H155" s="43" t="s">
        <v>3</v>
      </c>
      <c r="I155" s="43" t="s">
        <v>3</v>
      </c>
      <c r="J155" s="43" t="s">
        <v>167</v>
      </c>
      <c r="K155" s="5"/>
    </row>
    <row r="156" spans="1:11" ht="12.75">
      <c r="A156" s="10" t="s">
        <v>0</v>
      </c>
      <c r="B156" s="10"/>
      <c r="C156" s="10"/>
      <c r="D156" s="10"/>
      <c r="E156" s="14"/>
      <c r="F156" s="14"/>
      <c r="G156" s="14" t="s">
        <v>0</v>
      </c>
      <c r="H156" s="14"/>
      <c r="I156" s="14"/>
      <c r="J156" s="14"/>
      <c r="K156" s="5"/>
    </row>
    <row r="157" spans="1:11" ht="12.75">
      <c r="A157" s="10" t="s">
        <v>5</v>
      </c>
      <c r="B157" s="61">
        <v>2042</v>
      </c>
      <c r="C157" s="61">
        <v>1760</v>
      </c>
      <c r="D157" s="22">
        <f>B157/419223</f>
        <v>0.0048709159564241464</v>
      </c>
      <c r="E157" s="24"/>
      <c r="F157" s="41"/>
      <c r="G157" s="11" t="s">
        <v>5</v>
      </c>
      <c r="H157" s="88">
        <v>542</v>
      </c>
      <c r="I157" s="88">
        <v>572</v>
      </c>
      <c r="J157" s="22">
        <f>H157/100195</f>
        <v>0.005409451569439593</v>
      </c>
      <c r="K157" s="5"/>
    </row>
    <row r="158" spans="1:11" ht="12.75">
      <c r="A158" s="10" t="s">
        <v>6</v>
      </c>
      <c r="B158" s="61">
        <v>13437</v>
      </c>
      <c r="C158" s="61">
        <v>11378</v>
      </c>
      <c r="D158" s="22">
        <f aca="true" t="shared" si="29" ref="D158:D202">B158/419223</f>
        <v>0.03205215362706722</v>
      </c>
      <c r="E158" s="24"/>
      <c r="F158" s="41"/>
      <c r="G158" s="11" t="s">
        <v>6</v>
      </c>
      <c r="H158" s="88">
        <v>3672</v>
      </c>
      <c r="I158" s="88">
        <v>3597</v>
      </c>
      <c r="J158" s="22">
        <f aca="true" t="shared" si="30" ref="J158:J202">H158/100195</f>
        <v>0.036648535356055695</v>
      </c>
      <c r="K158" s="5"/>
    </row>
    <row r="159" spans="1:11" ht="12.75">
      <c r="A159" s="10" t="s">
        <v>7</v>
      </c>
      <c r="B159" s="61">
        <v>972</v>
      </c>
      <c r="C159" s="61">
        <v>895</v>
      </c>
      <c r="D159" s="22">
        <f t="shared" si="29"/>
        <v>0.002318575078180348</v>
      </c>
      <c r="E159" s="24"/>
      <c r="F159" s="41"/>
      <c r="G159" s="11" t="s">
        <v>7</v>
      </c>
      <c r="H159" s="88">
        <v>396</v>
      </c>
      <c r="I159" s="88">
        <v>372</v>
      </c>
      <c r="J159" s="22">
        <f t="shared" si="30"/>
        <v>0.0039522930285942415</v>
      </c>
      <c r="K159" s="5"/>
    </row>
    <row r="160" spans="1:11" ht="12.75">
      <c r="A160" s="10" t="s">
        <v>8</v>
      </c>
      <c r="B160" s="61">
        <v>16634</v>
      </c>
      <c r="C160" s="61">
        <v>13976</v>
      </c>
      <c r="D160" s="22">
        <f t="shared" si="29"/>
        <v>0.03967816651281061</v>
      </c>
      <c r="E160" s="24"/>
      <c r="F160" s="41"/>
      <c r="G160" s="11" t="s">
        <v>8</v>
      </c>
      <c r="H160" s="88">
        <v>3932</v>
      </c>
      <c r="I160" s="88">
        <v>3802</v>
      </c>
      <c r="J160" s="22">
        <f t="shared" si="30"/>
        <v>0.03924347522331453</v>
      </c>
      <c r="K160" s="5"/>
    </row>
    <row r="161" spans="1:11" ht="12.75">
      <c r="A161" s="10" t="s">
        <v>9</v>
      </c>
      <c r="B161" s="61">
        <v>1235</v>
      </c>
      <c r="C161" s="61">
        <v>1077</v>
      </c>
      <c r="D161" s="22">
        <f t="shared" si="29"/>
        <v>0.002945926153860833</v>
      </c>
      <c r="E161" s="24"/>
      <c r="F161" s="41"/>
      <c r="G161" s="11" t="s">
        <v>9</v>
      </c>
      <c r="H161" s="88">
        <v>428</v>
      </c>
      <c r="I161" s="88">
        <v>437</v>
      </c>
      <c r="J161" s="22">
        <f t="shared" si="30"/>
        <v>0.004271670243026099</v>
      </c>
      <c r="K161" s="5"/>
    </row>
    <row r="162" spans="1:11" ht="12.75">
      <c r="A162" s="10" t="s">
        <v>10</v>
      </c>
      <c r="B162" s="61">
        <v>2212</v>
      </c>
      <c r="C162" s="61">
        <v>1976</v>
      </c>
      <c r="D162" s="22">
        <f t="shared" si="29"/>
        <v>0.005276428058575031</v>
      </c>
      <c r="E162" s="24"/>
      <c r="F162" s="41"/>
      <c r="G162" s="11" t="s">
        <v>10</v>
      </c>
      <c r="H162" s="88">
        <v>802</v>
      </c>
      <c r="I162" s="88">
        <v>754</v>
      </c>
      <c r="J162" s="22">
        <f t="shared" si="30"/>
        <v>0.008004391436698437</v>
      </c>
      <c r="K162" s="5"/>
    </row>
    <row r="163" spans="1:11" ht="12.75">
      <c r="A163" s="10" t="s">
        <v>11</v>
      </c>
      <c r="B163" s="61">
        <v>15682</v>
      </c>
      <c r="C163" s="61">
        <v>13430</v>
      </c>
      <c r="D163" s="22">
        <f t="shared" si="29"/>
        <v>0.037407298740765656</v>
      </c>
      <c r="E163" s="24"/>
      <c r="F163" s="41"/>
      <c r="G163" s="11" t="s">
        <v>11</v>
      </c>
      <c r="H163" s="88">
        <v>2618</v>
      </c>
      <c r="I163" s="88">
        <v>2605</v>
      </c>
      <c r="J163" s="22">
        <f t="shared" si="30"/>
        <v>0.026129048355706373</v>
      </c>
      <c r="K163" s="5"/>
    </row>
    <row r="164" spans="1:11" ht="12.75">
      <c r="A164" s="10" t="s">
        <v>12</v>
      </c>
      <c r="B164" s="61">
        <v>17412</v>
      </c>
      <c r="C164" s="61">
        <v>14085</v>
      </c>
      <c r="D164" s="22">
        <f t="shared" si="29"/>
        <v>0.04153398072147759</v>
      </c>
      <c r="E164" s="24"/>
      <c r="F164" s="41"/>
      <c r="G164" s="11" t="s">
        <v>12</v>
      </c>
      <c r="H164" s="88">
        <v>4136</v>
      </c>
      <c r="I164" s="88">
        <v>3924</v>
      </c>
      <c r="J164" s="22">
        <f t="shared" si="30"/>
        <v>0.04127950496531763</v>
      </c>
      <c r="K164" s="5"/>
    </row>
    <row r="165" spans="1:11" ht="12.75">
      <c r="A165" s="10" t="s">
        <v>13</v>
      </c>
      <c r="B165" s="61">
        <v>1137</v>
      </c>
      <c r="C165" s="61">
        <v>1002</v>
      </c>
      <c r="D165" s="22">
        <f t="shared" si="29"/>
        <v>0.0027121603537973824</v>
      </c>
      <c r="E165" s="24"/>
      <c r="F165" s="41"/>
      <c r="G165" s="11" t="s">
        <v>13</v>
      </c>
      <c r="H165" s="88">
        <v>325</v>
      </c>
      <c r="I165" s="88">
        <v>375</v>
      </c>
      <c r="J165" s="22">
        <f t="shared" si="30"/>
        <v>0.0032436748340735565</v>
      </c>
      <c r="K165" s="5"/>
    </row>
    <row r="166" spans="1:11" ht="12.75">
      <c r="A166" s="10" t="s">
        <v>14</v>
      </c>
      <c r="B166" s="61">
        <v>33468</v>
      </c>
      <c r="C166" s="61">
        <v>28292</v>
      </c>
      <c r="D166" s="22">
        <f t="shared" si="29"/>
        <v>0.07983340608697519</v>
      </c>
      <c r="E166" s="24"/>
      <c r="F166" s="41"/>
      <c r="G166" s="11" t="s">
        <v>14</v>
      </c>
      <c r="H166" s="88">
        <v>5911</v>
      </c>
      <c r="I166" s="88">
        <v>5821</v>
      </c>
      <c r="J166" s="22">
        <f t="shared" si="30"/>
        <v>0.05899495982833475</v>
      </c>
      <c r="K166" s="5"/>
    </row>
    <row r="167" spans="1:11" ht="12.75">
      <c r="A167" s="10" t="s">
        <v>15</v>
      </c>
      <c r="B167" s="61">
        <v>4819</v>
      </c>
      <c r="C167" s="61">
        <v>4163</v>
      </c>
      <c r="D167" s="22">
        <f t="shared" si="29"/>
        <v>0.011495075413324174</v>
      </c>
      <c r="E167" s="24"/>
      <c r="F167" s="41"/>
      <c r="G167" s="11" t="s">
        <v>15</v>
      </c>
      <c r="H167" s="88">
        <v>1582</v>
      </c>
      <c r="I167" s="88">
        <v>1467</v>
      </c>
      <c r="J167" s="22">
        <f t="shared" si="30"/>
        <v>0.015789211038474974</v>
      </c>
      <c r="K167" s="5"/>
    </row>
    <row r="168" spans="1:11" ht="12.75">
      <c r="A168" s="10" t="s">
        <v>16</v>
      </c>
      <c r="B168" s="61">
        <v>2950</v>
      </c>
      <c r="C168" s="61">
        <v>2523</v>
      </c>
      <c r="D168" s="22">
        <f t="shared" si="29"/>
        <v>0.00703682765497122</v>
      </c>
      <c r="E168" s="24"/>
      <c r="F168" s="41"/>
      <c r="G168" s="11" t="s">
        <v>16</v>
      </c>
      <c r="H168" s="88">
        <v>925</v>
      </c>
      <c r="I168" s="88">
        <v>907</v>
      </c>
      <c r="J168" s="22">
        <f t="shared" si="30"/>
        <v>0.009231997604670892</v>
      </c>
      <c r="K168" s="5"/>
    </row>
    <row r="169" spans="1:11" ht="12.75">
      <c r="A169" s="10" t="s">
        <v>17</v>
      </c>
      <c r="B169" s="61">
        <v>3765</v>
      </c>
      <c r="C169" s="61">
        <v>3222</v>
      </c>
      <c r="D169" s="22">
        <f t="shared" si="29"/>
        <v>0.008980900379988693</v>
      </c>
      <c r="E169" s="24"/>
      <c r="F169" s="41"/>
      <c r="G169" s="11" t="s">
        <v>17</v>
      </c>
      <c r="H169" s="88">
        <v>1396</v>
      </c>
      <c r="I169" s="88">
        <v>1348</v>
      </c>
      <c r="J169" s="22">
        <f t="shared" si="30"/>
        <v>0.0139328309795898</v>
      </c>
      <c r="K169" s="5"/>
    </row>
    <row r="170" spans="1:11" ht="12.75">
      <c r="A170" s="10" t="s">
        <v>18</v>
      </c>
      <c r="B170" s="61">
        <v>2813</v>
      </c>
      <c r="C170" s="61">
        <v>2485</v>
      </c>
      <c r="D170" s="22">
        <f t="shared" si="29"/>
        <v>0.006710032607943743</v>
      </c>
      <c r="E170" s="24"/>
      <c r="F170" s="41"/>
      <c r="G170" s="11" t="s">
        <v>18</v>
      </c>
      <c r="H170" s="88">
        <v>979</v>
      </c>
      <c r="I170" s="88">
        <v>951</v>
      </c>
      <c r="J170" s="22">
        <f t="shared" si="30"/>
        <v>0.009770946654024651</v>
      </c>
      <c r="K170" s="5"/>
    </row>
    <row r="171" spans="1:11" ht="12.75">
      <c r="A171" s="10" t="s">
        <v>19</v>
      </c>
      <c r="B171" s="61">
        <v>3647</v>
      </c>
      <c r="C171" s="61">
        <v>3138</v>
      </c>
      <c r="D171" s="22">
        <f t="shared" si="29"/>
        <v>0.008699427273789844</v>
      </c>
      <c r="E171" s="24"/>
      <c r="F171" s="41"/>
      <c r="G171" s="11" t="s">
        <v>19</v>
      </c>
      <c r="H171" s="88">
        <v>1235</v>
      </c>
      <c r="I171" s="88">
        <v>1182</v>
      </c>
      <c r="J171" s="22">
        <f t="shared" si="30"/>
        <v>0.012325964369479515</v>
      </c>
      <c r="K171" s="5"/>
    </row>
    <row r="172" spans="1:11" ht="12.75">
      <c r="A172" s="10" t="s">
        <v>20</v>
      </c>
      <c r="B172" s="61">
        <v>5884</v>
      </c>
      <c r="C172" s="61">
        <v>5147</v>
      </c>
      <c r="D172" s="22">
        <f t="shared" si="29"/>
        <v>0.014035489465034122</v>
      </c>
      <c r="E172" s="24"/>
      <c r="F172" s="41"/>
      <c r="G172" s="11" t="s">
        <v>20</v>
      </c>
      <c r="H172" s="88">
        <v>1970</v>
      </c>
      <c r="I172" s="88">
        <v>1927</v>
      </c>
      <c r="J172" s="22">
        <f t="shared" si="30"/>
        <v>0.01966165976346125</v>
      </c>
      <c r="K172" s="5"/>
    </row>
    <row r="173" spans="1:11" ht="12.75">
      <c r="A173" s="10" t="s">
        <v>21</v>
      </c>
      <c r="B173" s="61">
        <v>3263</v>
      </c>
      <c r="C173" s="61">
        <v>2854</v>
      </c>
      <c r="D173" s="22">
        <f t="shared" si="29"/>
        <v>0.007783446995990201</v>
      </c>
      <c r="E173" s="24"/>
      <c r="F173" s="41"/>
      <c r="G173" s="11" t="s">
        <v>21</v>
      </c>
      <c r="H173" s="88">
        <v>1250</v>
      </c>
      <c r="I173" s="88">
        <v>1203</v>
      </c>
      <c r="J173" s="22">
        <f t="shared" si="30"/>
        <v>0.012475672438744449</v>
      </c>
      <c r="K173" s="5"/>
    </row>
    <row r="174" spans="1:11" ht="12.75">
      <c r="A174" s="10" t="s">
        <v>22</v>
      </c>
      <c r="B174" s="61">
        <v>12556</v>
      </c>
      <c r="C174" s="61">
        <v>10443</v>
      </c>
      <c r="D174" s="22">
        <f t="shared" si="29"/>
        <v>0.02995064679180293</v>
      </c>
      <c r="E174" s="24"/>
      <c r="F174" s="41"/>
      <c r="G174" s="11" t="s">
        <v>22</v>
      </c>
      <c r="H174" s="88">
        <v>2549</v>
      </c>
      <c r="I174" s="88">
        <v>2346</v>
      </c>
      <c r="J174" s="22">
        <f t="shared" si="30"/>
        <v>0.02544039123708768</v>
      </c>
      <c r="K174" s="5"/>
    </row>
    <row r="175" spans="1:11" ht="12.75">
      <c r="A175" s="10" t="s">
        <v>23</v>
      </c>
      <c r="B175" s="61">
        <v>1838</v>
      </c>
      <c r="C175" s="61">
        <v>1604</v>
      </c>
      <c r="D175" s="22">
        <f t="shared" si="29"/>
        <v>0.004384301433843086</v>
      </c>
      <c r="E175" s="24"/>
      <c r="F175" s="41"/>
      <c r="G175" s="11" t="s">
        <v>23</v>
      </c>
      <c r="H175" s="88">
        <v>600</v>
      </c>
      <c r="I175" s="88">
        <v>606</v>
      </c>
      <c r="J175" s="22">
        <f t="shared" si="30"/>
        <v>0.005988322770597335</v>
      </c>
      <c r="K175" s="5"/>
    </row>
    <row r="176" spans="1:11" ht="12.75">
      <c r="A176" s="10" t="s">
        <v>50</v>
      </c>
      <c r="B176" s="61">
        <v>2036</v>
      </c>
      <c r="C176" s="61">
        <v>1803</v>
      </c>
      <c r="D176" s="22">
        <f t="shared" si="29"/>
        <v>0.004856603764583527</v>
      </c>
      <c r="E176" s="24"/>
      <c r="F176" s="41"/>
      <c r="G176" s="11" t="s">
        <v>50</v>
      </c>
      <c r="H176" s="88">
        <v>672</v>
      </c>
      <c r="I176" s="88">
        <v>652</v>
      </c>
      <c r="J176" s="22">
        <f t="shared" si="30"/>
        <v>0.0067069215030690155</v>
      </c>
      <c r="K176" s="5"/>
    </row>
    <row r="177" spans="1:11" ht="12.75">
      <c r="A177" s="10" t="s">
        <v>24</v>
      </c>
      <c r="B177" s="61">
        <v>13489</v>
      </c>
      <c r="C177" s="61">
        <v>11693</v>
      </c>
      <c r="D177" s="22">
        <f t="shared" si="29"/>
        <v>0.032176192623019254</v>
      </c>
      <c r="E177" s="24"/>
      <c r="F177" s="41"/>
      <c r="G177" s="11" t="s">
        <v>24</v>
      </c>
      <c r="H177" s="88">
        <v>3822</v>
      </c>
      <c r="I177" s="88">
        <v>3913</v>
      </c>
      <c r="J177" s="22">
        <f t="shared" si="30"/>
        <v>0.038145616048705026</v>
      </c>
      <c r="K177" s="5"/>
    </row>
    <row r="178" spans="1:11" ht="12.75">
      <c r="A178" s="10" t="s">
        <v>25</v>
      </c>
      <c r="B178" s="61">
        <v>5157</v>
      </c>
      <c r="C178" s="61">
        <v>4507</v>
      </c>
      <c r="D178" s="22">
        <f t="shared" si="29"/>
        <v>0.012301328887012401</v>
      </c>
      <c r="E178" s="24"/>
      <c r="F178" s="41"/>
      <c r="G178" s="11" t="s">
        <v>25</v>
      </c>
      <c r="H178" s="88">
        <v>1551</v>
      </c>
      <c r="I178" s="88">
        <v>1572</v>
      </c>
      <c r="J178" s="22">
        <f t="shared" si="30"/>
        <v>0.015479814361994111</v>
      </c>
      <c r="K178" s="5"/>
    </row>
    <row r="179" spans="1:11" ht="12.75">
      <c r="A179" s="10" t="s">
        <v>26</v>
      </c>
      <c r="B179" s="61">
        <v>43500</v>
      </c>
      <c r="C179" s="61">
        <v>36241</v>
      </c>
      <c r="D179" s="22">
        <f t="shared" si="29"/>
        <v>0.10376339084449088</v>
      </c>
      <c r="E179" s="24"/>
      <c r="F179" s="41"/>
      <c r="G179" s="11" t="s">
        <v>26</v>
      </c>
      <c r="H179" s="88">
        <v>8285</v>
      </c>
      <c r="I179" s="88">
        <v>7809</v>
      </c>
      <c r="J179" s="22">
        <f t="shared" si="30"/>
        <v>0.0826887569239982</v>
      </c>
      <c r="K179" s="5"/>
    </row>
    <row r="180" spans="1:11" ht="12.75">
      <c r="A180" s="10" t="s">
        <v>27</v>
      </c>
      <c r="B180" s="61">
        <v>6145</v>
      </c>
      <c r="C180" s="61">
        <v>5289</v>
      </c>
      <c r="D180" s="22">
        <f t="shared" si="29"/>
        <v>0.014658069810101067</v>
      </c>
      <c r="E180" s="24"/>
      <c r="F180" s="41"/>
      <c r="G180" s="11" t="s">
        <v>27</v>
      </c>
      <c r="H180" s="88">
        <v>1755</v>
      </c>
      <c r="I180" s="88">
        <v>1758</v>
      </c>
      <c r="J180" s="22">
        <f t="shared" si="30"/>
        <v>0.017515844103997206</v>
      </c>
      <c r="K180" s="5"/>
    </row>
    <row r="181" spans="1:11" ht="12.75">
      <c r="A181" s="10" t="s">
        <v>28</v>
      </c>
      <c r="B181" s="61">
        <v>1967</v>
      </c>
      <c r="C181" s="61">
        <v>1734</v>
      </c>
      <c r="D181" s="22">
        <f t="shared" si="29"/>
        <v>0.0046920135584164035</v>
      </c>
      <c r="E181" s="24"/>
      <c r="F181" s="41"/>
      <c r="G181" s="11" t="s">
        <v>28</v>
      </c>
      <c r="H181" s="88">
        <v>665</v>
      </c>
      <c r="I181" s="88">
        <v>667</v>
      </c>
      <c r="J181" s="22">
        <f t="shared" si="30"/>
        <v>0.006637057737412046</v>
      </c>
      <c r="K181" s="5"/>
    </row>
    <row r="182" spans="1:11" ht="12.75">
      <c r="A182" s="10" t="s">
        <v>29</v>
      </c>
      <c r="B182" s="61">
        <v>22847</v>
      </c>
      <c r="C182" s="61">
        <v>19006</v>
      </c>
      <c r="D182" s="22">
        <f t="shared" si="29"/>
        <v>0.054498441163772025</v>
      </c>
      <c r="E182" s="24"/>
      <c r="F182" s="41"/>
      <c r="G182" s="11" t="s">
        <v>29</v>
      </c>
      <c r="H182" s="88">
        <v>5861</v>
      </c>
      <c r="I182" s="88">
        <v>5340</v>
      </c>
      <c r="J182" s="22">
        <f t="shared" si="30"/>
        <v>0.05849593293078497</v>
      </c>
      <c r="K182" s="5"/>
    </row>
    <row r="183" spans="1:11" ht="12.75">
      <c r="A183" s="10" t="s">
        <v>30</v>
      </c>
      <c r="B183" s="61">
        <v>2325</v>
      </c>
      <c r="C183" s="61">
        <v>1985</v>
      </c>
      <c r="D183" s="22">
        <f t="shared" si="29"/>
        <v>0.00554597433824003</v>
      </c>
      <c r="E183" s="24"/>
      <c r="F183" s="41"/>
      <c r="G183" s="11" t="s">
        <v>30</v>
      </c>
      <c r="H183" s="88">
        <v>733</v>
      </c>
      <c r="I183" s="88">
        <v>722</v>
      </c>
      <c r="J183" s="22">
        <f t="shared" si="30"/>
        <v>0.007315734318079745</v>
      </c>
      <c r="K183" s="5"/>
    </row>
    <row r="184" spans="1:11" ht="12.75">
      <c r="A184" s="10" t="s">
        <v>31</v>
      </c>
      <c r="B184" s="61">
        <v>5568</v>
      </c>
      <c r="C184" s="61">
        <v>4706</v>
      </c>
      <c r="D184" s="22">
        <f t="shared" si="29"/>
        <v>0.013281714028094832</v>
      </c>
      <c r="E184" s="24"/>
      <c r="F184" s="41"/>
      <c r="G184" s="11" t="s">
        <v>31</v>
      </c>
      <c r="H184" s="88">
        <v>1358</v>
      </c>
      <c r="I184" s="88">
        <v>1319</v>
      </c>
      <c r="J184" s="22">
        <f t="shared" si="30"/>
        <v>0.01355357053745197</v>
      </c>
      <c r="K184" s="5"/>
    </row>
    <row r="185" spans="1:11" ht="12.75">
      <c r="A185" s="10" t="s">
        <v>32</v>
      </c>
      <c r="B185" s="61">
        <v>6558</v>
      </c>
      <c r="C185" s="61">
        <v>5207</v>
      </c>
      <c r="D185" s="22">
        <f t="shared" si="29"/>
        <v>0.01564322568179704</v>
      </c>
      <c r="E185" s="24"/>
      <c r="F185" s="41"/>
      <c r="G185" s="11" t="s">
        <v>32</v>
      </c>
      <c r="H185" s="88">
        <v>1474</v>
      </c>
      <c r="I185" s="88">
        <v>1429</v>
      </c>
      <c r="J185" s="22">
        <f t="shared" si="30"/>
        <v>0.014711312939767454</v>
      </c>
      <c r="K185" s="5"/>
    </row>
    <row r="186" spans="1:11" ht="12.75">
      <c r="A186" s="10" t="s">
        <v>33</v>
      </c>
      <c r="B186" s="61">
        <v>5650</v>
      </c>
      <c r="C186" s="61">
        <v>4772</v>
      </c>
      <c r="D186" s="22">
        <f t="shared" si="29"/>
        <v>0.013477313983249965</v>
      </c>
      <c r="E186" s="24"/>
      <c r="F186" s="41"/>
      <c r="G186" s="11" t="s">
        <v>33</v>
      </c>
      <c r="H186" s="88">
        <v>1484</v>
      </c>
      <c r="I186" s="88">
        <v>1526</v>
      </c>
      <c r="J186" s="22">
        <f t="shared" si="30"/>
        <v>0.01481111831927741</v>
      </c>
      <c r="K186" s="5"/>
    </row>
    <row r="187" spans="1:11" ht="12.75">
      <c r="A187" s="10" t="s">
        <v>35</v>
      </c>
      <c r="B187" s="61">
        <v>1674</v>
      </c>
      <c r="C187" s="61">
        <v>1516</v>
      </c>
      <c r="D187" s="22">
        <f t="shared" si="29"/>
        <v>0.003993101523532821</v>
      </c>
      <c r="E187" s="24"/>
      <c r="F187" s="41"/>
      <c r="G187" s="11" t="s">
        <v>35</v>
      </c>
      <c r="H187" s="88">
        <v>591</v>
      </c>
      <c r="I187" s="88">
        <v>582</v>
      </c>
      <c r="J187" s="22">
        <f t="shared" si="30"/>
        <v>0.005898497929038375</v>
      </c>
      <c r="K187" s="5"/>
    </row>
    <row r="188" spans="1:11" ht="12.75">
      <c r="A188" s="10" t="s">
        <v>36</v>
      </c>
      <c r="B188" s="61">
        <v>23845</v>
      </c>
      <c r="C188" s="61">
        <v>20046</v>
      </c>
      <c r="D188" s="22">
        <f t="shared" si="29"/>
        <v>0.05687903573992839</v>
      </c>
      <c r="E188" s="24"/>
      <c r="F188" s="41"/>
      <c r="G188" s="11" t="s">
        <v>36</v>
      </c>
      <c r="H188" s="88">
        <v>5189</v>
      </c>
      <c r="I188" s="88">
        <v>4970</v>
      </c>
      <c r="J188" s="22">
        <f t="shared" si="30"/>
        <v>0.051789011427715956</v>
      </c>
      <c r="K188" s="5"/>
    </row>
    <row r="189" spans="1:11" ht="12.75">
      <c r="A189" s="10" t="s">
        <v>37</v>
      </c>
      <c r="B189" s="61">
        <v>3150</v>
      </c>
      <c r="C189" s="61">
        <v>2777</v>
      </c>
      <c r="D189" s="22">
        <f t="shared" si="29"/>
        <v>0.007513900716325202</v>
      </c>
      <c r="E189" s="24"/>
      <c r="F189" s="41"/>
      <c r="G189" s="11" t="s">
        <v>37</v>
      </c>
      <c r="H189" s="88">
        <v>1041</v>
      </c>
      <c r="I189" s="88">
        <v>1112</v>
      </c>
      <c r="J189" s="22">
        <f t="shared" si="30"/>
        <v>0.010389740006986376</v>
      </c>
      <c r="K189" s="5"/>
    </row>
    <row r="190" spans="1:11" ht="12.75">
      <c r="A190" s="10" t="s">
        <v>38</v>
      </c>
      <c r="B190" s="61">
        <v>2314</v>
      </c>
      <c r="C190" s="61">
        <v>2039</v>
      </c>
      <c r="D190" s="22">
        <f t="shared" si="29"/>
        <v>0.005519735319865561</v>
      </c>
      <c r="E190" s="24"/>
      <c r="F190" s="41"/>
      <c r="G190" s="11" t="s">
        <v>38</v>
      </c>
      <c r="H190" s="88">
        <v>933</v>
      </c>
      <c r="I190" s="88">
        <v>968</v>
      </c>
      <c r="J190" s="22">
        <f t="shared" si="30"/>
        <v>0.009311841908278856</v>
      </c>
      <c r="K190" s="5"/>
    </row>
    <row r="191" spans="1:11" ht="12.75">
      <c r="A191" s="10" t="s">
        <v>34</v>
      </c>
      <c r="B191" s="61">
        <v>534</v>
      </c>
      <c r="C191" s="61">
        <v>471</v>
      </c>
      <c r="D191" s="22">
        <f t="shared" si="29"/>
        <v>0.0012737850738151295</v>
      </c>
      <c r="E191" s="24"/>
      <c r="F191" s="41"/>
      <c r="G191" s="11" t="s">
        <v>34</v>
      </c>
      <c r="H191" s="88">
        <v>173</v>
      </c>
      <c r="I191" s="88">
        <v>170</v>
      </c>
      <c r="J191" s="22">
        <f t="shared" si="30"/>
        <v>0.0017266330655222317</v>
      </c>
      <c r="K191" s="5"/>
    </row>
    <row r="192" spans="1:11" ht="12.75">
      <c r="A192" s="10" t="s">
        <v>39</v>
      </c>
      <c r="B192" s="61">
        <v>3521</v>
      </c>
      <c r="C192" s="61">
        <v>3007</v>
      </c>
      <c r="D192" s="22">
        <f t="shared" si="29"/>
        <v>0.008398871245136837</v>
      </c>
      <c r="E192" s="24"/>
      <c r="F192" s="41"/>
      <c r="G192" s="11" t="s">
        <v>39</v>
      </c>
      <c r="H192" s="88">
        <v>981</v>
      </c>
      <c r="I192" s="88">
        <v>971</v>
      </c>
      <c r="J192" s="22">
        <f t="shared" si="30"/>
        <v>0.009790907729926643</v>
      </c>
      <c r="K192" s="5"/>
    </row>
    <row r="193" spans="1:11" ht="12.75">
      <c r="A193" s="10" t="s">
        <v>40</v>
      </c>
      <c r="B193" s="61">
        <v>5833</v>
      </c>
      <c r="C193" s="61">
        <v>4957</v>
      </c>
      <c r="D193" s="22">
        <f t="shared" si="29"/>
        <v>0.013913835834388858</v>
      </c>
      <c r="E193" s="24"/>
      <c r="F193" s="41"/>
      <c r="G193" s="11" t="s">
        <v>40</v>
      </c>
      <c r="H193" s="88">
        <v>1495</v>
      </c>
      <c r="I193" s="88">
        <v>1479</v>
      </c>
      <c r="J193" s="22">
        <f t="shared" si="30"/>
        <v>0.01492090423673836</v>
      </c>
      <c r="K193" s="5"/>
    </row>
    <row r="194" spans="1:11" ht="12.75">
      <c r="A194" s="10" t="s">
        <v>41</v>
      </c>
      <c r="B194" s="61">
        <v>8695</v>
      </c>
      <c r="C194" s="61">
        <v>7667</v>
      </c>
      <c r="D194" s="22">
        <f t="shared" si="29"/>
        <v>0.020740751342364326</v>
      </c>
      <c r="E194" s="24"/>
      <c r="F194" s="41"/>
      <c r="G194" s="11" t="s">
        <v>41</v>
      </c>
      <c r="H194" s="88">
        <v>2753</v>
      </c>
      <c r="I194" s="88">
        <v>2741</v>
      </c>
      <c r="J194" s="22">
        <f t="shared" si="30"/>
        <v>0.02747642097909077</v>
      </c>
      <c r="K194" s="5"/>
    </row>
    <row r="195" spans="1:11" ht="12.75">
      <c r="A195" s="10" t="s">
        <v>42</v>
      </c>
      <c r="B195" s="61">
        <v>9324</v>
      </c>
      <c r="C195" s="61">
        <v>7812</v>
      </c>
      <c r="D195" s="22">
        <f t="shared" si="29"/>
        <v>0.022241146120322595</v>
      </c>
      <c r="E195" s="24"/>
      <c r="F195" s="41"/>
      <c r="G195" s="11" t="s">
        <v>42</v>
      </c>
      <c r="H195" s="88">
        <v>1952</v>
      </c>
      <c r="I195" s="88">
        <v>1864</v>
      </c>
      <c r="J195" s="22">
        <f t="shared" si="30"/>
        <v>0.01948201008034333</v>
      </c>
      <c r="K195" s="5"/>
    </row>
    <row r="196" spans="1:11" ht="12.75">
      <c r="A196" s="10" t="s">
        <v>43</v>
      </c>
      <c r="B196" s="61">
        <v>34285</v>
      </c>
      <c r="C196" s="61">
        <v>29155</v>
      </c>
      <c r="D196" s="22">
        <f t="shared" si="29"/>
        <v>0.0817822495426062</v>
      </c>
      <c r="E196" s="24"/>
      <c r="F196" s="41"/>
      <c r="G196" s="11" t="s">
        <v>43</v>
      </c>
      <c r="H196" s="88">
        <v>6701</v>
      </c>
      <c r="I196" s="88">
        <v>6783</v>
      </c>
      <c r="J196" s="22">
        <f t="shared" si="30"/>
        <v>0.06687958480962124</v>
      </c>
      <c r="K196" s="5"/>
    </row>
    <row r="197" spans="1:11" ht="12.75">
      <c r="A197" s="10" t="s">
        <v>44</v>
      </c>
      <c r="B197" s="61">
        <v>1652</v>
      </c>
      <c r="C197" s="61">
        <v>1432</v>
      </c>
      <c r="D197" s="22">
        <f t="shared" si="29"/>
        <v>0.003940623486783884</v>
      </c>
      <c r="E197" s="24"/>
      <c r="F197" s="41"/>
      <c r="G197" s="11" t="s">
        <v>44</v>
      </c>
      <c r="H197" s="88">
        <v>361</v>
      </c>
      <c r="I197" s="88">
        <v>337</v>
      </c>
      <c r="J197" s="22">
        <f t="shared" si="30"/>
        <v>0.0036029742003093968</v>
      </c>
      <c r="K197" s="5"/>
    </row>
    <row r="198" spans="1:11" ht="12.75">
      <c r="A198" s="10" t="s">
        <v>45</v>
      </c>
      <c r="B198" s="61">
        <v>26100</v>
      </c>
      <c r="C198" s="61">
        <v>21777</v>
      </c>
      <c r="D198" s="22">
        <f t="shared" si="29"/>
        <v>0.06225803450669453</v>
      </c>
      <c r="E198" s="24"/>
      <c r="F198" s="41"/>
      <c r="G198" s="11" t="s">
        <v>45</v>
      </c>
      <c r="H198" s="88">
        <v>6104</v>
      </c>
      <c r="I198" s="88">
        <v>5850</v>
      </c>
      <c r="J198" s="22">
        <f t="shared" si="30"/>
        <v>0.06092120365287689</v>
      </c>
      <c r="K198" s="5"/>
    </row>
    <row r="199" spans="1:11" ht="12.75">
      <c r="A199" s="10" t="s">
        <v>46</v>
      </c>
      <c r="B199" s="61">
        <v>10890</v>
      </c>
      <c r="C199" s="61">
        <v>9461</v>
      </c>
      <c r="D199" s="22">
        <f t="shared" si="29"/>
        <v>0.025976628190724268</v>
      </c>
      <c r="E199" s="24"/>
      <c r="F199" s="41"/>
      <c r="G199" s="11" t="s">
        <v>46</v>
      </c>
      <c r="H199" s="88">
        <v>3135</v>
      </c>
      <c r="I199" s="88">
        <v>3176</v>
      </c>
      <c r="J199" s="22">
        <f t="shared" si="30"/>
        <v>0.03128898647637108</v>
      </c>
      <c r="K199" s="5"/>
    </row>
    <row r="200" spans="1:11" ht="12.75">
      <c r="A200" s="10" t="s">
        <v>47</v>
      </c>
      <c r="B200" s="61">
        <v>2237</v>
      </c>
      <c r="C200" s="61">
        <v>1923</v>
      </c>
      <c r="D200" s="22">
        <f t="shared" si="29"/>
        <v>0.005336062191244278</v>
      </c>
      <c r="E200" s="24"/>
      <c r="F200" s="41"/>
      <c r="G200" s="11" t="s">
        <v>47</v>
      </c>
      <c r="H200" s="88">
        <v>729</v>
      </c>
      <c r="I200" s="88">
        <v>752</v>
      </c>
      <c r="J200" s="22">
        <f t="shared" si="30"/>
        <v>0.007275812166275763</v>
      </c>
      <c r="K200" s="5"/>
    </row>
    <row r="201" spans="1:11" ht="12.75">
      <c r="A201" s="10" t="s">
        <v>48</v>
      </c>
      <c r="B201" s="61">
        <v>2977</v>
      </c>
      <c r="C201" s="61">
        <v>2711</v>
      </c>
      <c r="D201" s="22">
        <f t="shared" si="29"/>
        <v>0.007101232518254008</v>
      </c>
      <c r="E201" s="24"/>
      <c r="F201" s="41"/>
      <c r="G201" s="11" t="s">
        <v>48</v>
      </c>
      <c r="H201" s="88">
        <v>1167</v>
      </c>
      <c r="I201" s="88">
        <v>1192</v>
      </c>
      <c r="J201" s="22">
        <f t="shared" si="30"/>
        <v>0.011647287788811817</v>
      </c>
      <c r="K201" s="5"/>
    </row>
    <row r="202" spans="1:11" ht="12.75">
      <c r="A202" s="10" t="s">
        <v>49</v>
      </c>
      <c r="B202" s="61">
        <v>21184</v>
      </c>
      <c r="C202" s="61">
        <v>17434</v>
      </c>
      <c r="D202" s="22">
        <f t="shared" si="29"/>
        <v>0.05053157865861367</v>
      </c>
      <c r="E202" s="24"/>
      <c r="F202" s="41"/>
      <c r="G202" s="11" t="s">
        <v>49</v>
      </c>
      <c r="H202" s="88">
        <v>3982</v>
      </c>
      <c r="I202" s="88">
        <v>3763</v>
      </c>
      <c r="J202" s="22">
        <f t="shared" si="30"/>
        <v>0.03974250212086432</v>
      </c>
      <c r="K202" s="5"/>
    </row>
    <row r="203" spans="1:11" ht="13.5" thickBot="1">
      <c r="A203" s="70" t="s">
        <v>2</v>
      </c>
      <c r="B203" s="53">
        <f>SUM(B157:B202)</f>
        <v>419223</v>
      </c>
      <c r="C203" s="53">
        <f>SUM(C157:C202)</f>
        <v>354578</v>
      </c>
      <c r="D203" s="69">
        <f>SUM(D157:D202)</f>
        <v>0.9999999999999999</v>
      </c>
      <c r="E203" s="53"/>
      <c r="F203" s="53"/>
      <c r="G203" s="70" t="s">
        <v>2</v>
      </c>
      <c r="H203" s="71">
        <f>SUM(H157:H202)</f>
        <v>100195</v>
      </c>
      <c r="I203" s="71">
        <f>SUM(I157:I202)</f>
        <v>97613</v>
      </c>
      <c r="J203" s="69">
        <f>SUM(J157:J202)</f>
        <v>1</v>
      </c>
      <c r="K203" s="5"/>
    </row>
    <row r="204" ht="13.5" thickTop="1">
      <c r="K204" s="5"/>
    </row>
    <row r="205" spans="1:11" ht="12.75">
      <c r="A205" s="1" t="s">
        <v>159</v>
      </c>
      <c r="B205" s="2"/>
      <c r="C205" s="2"/>
      <c r="D205" s="2"/>
      <c r="E205" s="3"/>
      <c r="F205" s="5"/>
      <c r="G205" s="1" t="s">
        <v>73</v>
      </c>
      <c r="H205" s="2"/>
      <c r="I205" s="2"/>
      <c r="J205" s="3"/>
      <c r="K205" s="5"/>
    </row>
    <row r="206" spans="1:11" ht="12.75">
      <c r="A206" s="4" t="s">
        <v>124</v>
      </c>
      <c r="B206" s="5"/>
      <c r="C206" s="5"/>
      <c r="D206" s="5"/>
      <c r="E206" s="6"/>
      <c r="F206" s="5"/>
      <c r="G206" s="4" t="s">
        <v>168</v>
      </c>
      <c r="H206" s="5"/>
      <c r="I206" s="5"/>
      <c r="J206" s="6"/>
      <c r="K206" s="5"/>
    </row>
    <row r="207" spans="1:11" ht="12.75">
      <c r="A207" s="4" t="s">
        <v>160</v>
      </c>
      <c r="B207" s="5"/>
      <c r="C207" s="5"/>
      <c r="D207" s="5"/>
      <c r="E207" s="6"/>
      <c r="F207" s="5"/>
      <c r="G207" s="7"/>
      <c r="H207" s="8"/>
      <c r="I207" s="8"/>
      <c r="J207" s="9"/>
      <c r="K207" s="5"/>
    </row>
    <row r="208" spans="1:10" ht="12.75">
      <c r="A208" s="4"/>
      <c r="B208" s="5"/>
      <c r="C208" s="5"/>
      <c r="D208" s="5"/>
      <c r="E208" s="6"/>
      <c r="F208" s="5"/>
      <c r="G208" s="13"/>
      <c r="H208" s="43"/>
      <c r="I208" s="43" t="s">
        <v>145</v>
      </c>
      <c r="J208" s="64"/>
    </row>
    <row r="209" spans="1:10" ht="12.75">
      <c r="A209" s="4"/>
      <c r="B209" s="5"/>
      <c r="C209" s="5"/>
      <c r="D209" s="5"/>
      <c r="E209" s="6"/>
      <c r="F209" s="5"/>
      <c r="G209" s="13"/>
      <c r="H209" s="43" t="s">
        <v>166</v>
      </c>
      <c r="I209" s="43" t="s">
        <v>161</v>
      </c>
      <c r="J209" s="43" t="s">
        <v>74</v>
      </c>
    </row>
    <row r="210" spans="1:10" ht="12.75">
      <c r="A210" s="7"/>
      <c r="B210" s="8"/>
      <c r="C210" s="8"/>
      <c r="D210" s="8"/>
      <c r="E210" s="9"/>
      <c r="F210" s="5"/>
      <c r="G210" s="13"/>
      <c r="H210" s="43" t="s">
        <v>3</v>
      </c>
      <c r="I210" s="43" t="s">
        <v>3</v>
      </c>
      <c r="J210" s="43" t="s">
        <v>167</v>
      </c>
    </row>
    <row r="211" spans="1:10" ht="12.75">
      <c r="A211" s="12"/>
      <c r="B211" s="1" t="s">
        <v>55</v>
      </c>
      <c r="C211" s="2"/>
      <c r="D211" s="2"/>
      <c r="E211" s="3"/>
      <c r="F211" s="5"/>
      <c r="G211" s="14" t="s">
        <v>0</v>
      </c>
      <c r="H211" s="14"/>
      <c r="I211" s="14"/>
      <c r="J211" s="14"/>
    </row>
    <row r="212" spans="1:10" ht="12.75">
      <c r="A212" s="13"/>
      <c r="B212" s="4" t="s">
        <v>133</v>
      </c>
      <c r="C212" s="5"/>
      <c r="D212" s="5"/>
      <c r="E212" s="6"/>
      <c r="F212" s="5"/>
      <c r="G212" s="10" t="s">
        <v>5</v>
      </c>
      <c r="H212" s="87">
        <v>35</v>
      </c>
      <c r="I212" s="87">
        <v>48</v>
      </c>
      <c r="J212" s="22">
        <f>H212/$H$258</f>
        <v>0.004029936672423719</v>
      </c>
    </row>
    <row r="213" spans="1:10" ht="12.75">
      <c r="A213" s="13"/>
      <c r="B213" s="7"/>
      <c r="C213" s="8"/>
      <c r="D213" s="8"/>
      <c r="E213" s="9"/>
      <c r="F213" s="5"/>
      <c r="G213" s="10" t="s">
        <v>6</v>
      </c>
      <c r="H213" s="87">
        <v>358</v>
      </c>
      <c r="I213" s="87">
        <v>374</v>
      </c>
      <c r="J213" s="22">
        <f aca="true" t="shared" si="31" ref="J213:J257">H213/$H$258</f>
        <v>0.04122049510650547</v>
      </c>
    </row>
    <row r="214" spans="1:10" ht="12.75">
      <c r="A214" s="13"/>
      <c r="B214" s="64">
        <v>2007</v>
      </c>
      <c r="C214" s="64" t="s">
        <v>158</v>
      </c>
      <c r="D214" s="64"/>
      <c r="E214" s="64">
        <v>2007</v>
      </c>
      <c r="F214" s="5"/>
      <c r="G214" s="10" t="s">
        <v>7</v>
      </c>
      <c r="H214" s="87">
        <v>38</v>
      </c>
      <c r="I214" s="87">
        <v>35</v>
      </c>
      <c r="J214" s="22">
        <f t="shared" si="31"/>
        <v>0.004375359815774324</v>
      </c>
    </row>
    <row r="215" spans="1:10" ht="12.75">
      <c r="A215" s="13"/>
      <c r="B215" s="43" t="s">
        <v>71</v>
      </c>
      <c r="C215" s="43" t="s">
        <v>71</v>
      </c>
      <c r="D215" s="43" t="s">
        <v>125</v>
      </c>
      <c r="E215" s="43" t="s">
        <v>78</v>
      </c>
      <c r="F215" s="5"/>
      <c r="G215" s="10" t="s">
        <v>8</v>
      </c>
      <c r="H215" s="87">
        <v>439</v>
      </c>
      <c r="I215" s="87">
        <v>485</v>
      </c>
      <c r="J215" s="22">
        <f t="shared" si="31"/>
        <v>0.05054691997697179</v>
      </c>
    </row>
    <row r="216" spans="1:10" ht="12.75">
      <c r="A216" s="14"/>
      <c r="B216" s="43" t="s">
        <v>72</v>
      </c>
      <c r="C216" s="43" t="s">
        <v>72</v>
      </c>
      <c r="D216" s="43" t="s">
        <v>79</v>
      </c>
      <c r="E216" s="43" t="s">
        <v>80</v>
      </c>
      <c r="F216" s="5"/>
      <c r="G216" s="10" t="s">
        <v>9</v>
      </c>
      <c r="H216" s="87">
        <v>33</v>
      </c>
      <c r="I216" s="87">
        <v>23</v>
      </c>
      <c r="J216" s="22">
        <f t="shared" si="31"/>
        <v>0.0037996545768566492</v>
      </c>
    </row>
    <row r="217" spans="1:10" ht="12.75">
      <c r="A217" s="11" t="s">
        <v>0</v>
      </c>
      <c r="B217" s="65"/>
      <c r="C217" s="65"/>
      <c r="D217" s="65"/>
      <c r="E217" s="65" t="s">
        <v>81</v>
      </c>
      <c r="F217" s="5"/>
      <c r="G217" s="10" t="s">
        <v>10</v>
      </c>
      <c r="H217" s="87">
        <v>74</v>
      </c>
      <c r="I217" s="87">
        <v>82</v>
      </c>
      <c r="J217" s="22">
        <f t="shared" si="31"/>
        <v>0.008520437535981577</v>
      </c>
    </row>
    <row r="218" spans="1:10" ht="12.75">
      <c r="A218" s="11" t="s">
        <v>5</v>
      </c>
      <c r="B218" s="62">
        <v>23829</v>
      </c>
      <c r="C218" s="62">
        <v>23172</v>
      </c>
      <c r="D218" s="15">
        <f>31103/B218</f>
        <v>1.3052582987116539</v>
      </c>
      <c r="E218" s="22">
        <f>D218/$D$264</f>
        <v>0.024511628882328874</v>
      </c>
      <c r="F218" s="23"/>
      <c r="G218" s="10" t="s">
        <v>11</v>
      </c>
      <c r="H218" s="87">
        <v>214</v>
      </c>
      <c r="I218" s="87">
        <v>219</v>
      </c>
      <c r="J218" s="22">
        <f t="shared" si="31"/>
        <v>0.024640184225676452</v>
      </c>
    </row>
    <row r="219" spans="1:10" ht="12.75">
      <c r="A219" s="11" t="s">
        <v>6</v>
      </c>
      <c r="B219" s="62">
        <v>31253</v>
      </c>
      <c r="C219" s="62">
        <v>29912</v>
      </c>
      <c r="D219" s="15">
        <f aca="true" t="shared" si="32" ref="D219:D263">31103/B219</f>
        <v>0.9952004607557674</v>
      </c>
      <c r="E219" s="22">
        <f aca="true" t="shared" si="33" ref="E219:E263">D219/$D$264</f>
        <v>0.018689009203500934</v>
      </c>
      <c r="F219" s="23"/>
      <c r="G219" s="10" t="s">
        <v>12</v>
      </c>
      <c r="H219" s="87">
        <v>468</v>
      </c>
      <c r="I219" s="87">
        <v>409</v>
      </c>
      <c r="J219" s="22">
        <f t="shared" si="31"/>
        <v>0.0538860103626943</v>
      </c>
    </row>
    <row r="220" spans="1:10" ht="12.75">
      <c r="A220" s="11" t="s">
        <v>7</v>
      </c>
      <c r="B220" s="62">
        <v>21928</v>
      </c>
      <c r="C220" s="62">
        <v>22509</v>
      </c>
      <c r="D220" s="15">
        <f t="shared" si="32"/>
        <v>1.4184148121123676</v>
      </c>
      <c r="E220" s="22">
        <f t="shared" si="33"/>
        <v>0.026636610937477868</v>
      </c>
      <c r="F220" s="23"/>
      <c r="G220" s="10" t="s">
        <v>13</v>
      </c>
      <c r="H220" s="87">
        <v>27</v>
      </c>
      <c r="I220" s="87">
        <v>36</v>
      </c>
      <c r="J220" s="22">
        <f t="shared" si="31"/>
        <v>0.0031088082901554403</v>
      </c>
    </row>
    <row r="221" spans="1:10" ht="12.75">
      <c r="A221" s="11" t="s">
        <v>8</v>
      </c>
      <c r="B221" s="62">
        <v>29084</v>
      </c>
      <c r="C221" s="62">
        <v>27955</v>
      </c>
      <c r="D221" s="15">
        <f t="shared" si="32"/>
        <v>1.0694196121578874</v>
      </c>
      <c r="E221" s="22">
        <f t="shared" si="33"/>
        <v>0.02008278106990148</v>
      </c>
      <c r="F221" s="23"/>
      <c r="G221" s="10" t="s">
        <v>14</v>
      </c>
      <c r="H221" s="87">
        <v>459</v>
      </c>
      <c r="I221" s="87">
        <v>492</v>
      </c>
      <c r="J221" s="22">
        <f t="shared" si="31"/>
        <v>0.05284974093264249</v>
      </c>
    </row>
    <row r="222" spans="1:10" ht="12.75">
      <c r="A222" s="11" t="s">
        <v>9</v>
      </c>
      <c r="B222" s="62">
        <v>22689</v>
      </c>
      <c r="C222" s="62">
        <v>21991</v>
      </c>
      <c r="D222" s="15">
        <f t="shared" si="32"/>
        <v>1.370840495394244</v>
      </c>
      <c r="E222" s="22">
        <f t="shared" si="33"/>
        <v>0.02574320616320749</v>
      </c>
      <c r="F222" s="23"/>
      <c r="G222" s="10" t="s">
        <v>15</v>
      </c>
      <c r="H222" s="87">
        <v>80</v>
      </c>
      <c r="I222" s="87">
        <v>61</v>
      </c>
      <c r="J222" s="22">
        <f t="shared" si="31"/>
        <v>0.009211283822682787</v>
      </c>
    </row>
    <row r="223" spans="1:10" ht="12.75">
      <c r="A223" s="11" t="s">
        <v>10</v>
      </c>
      <c r="B223" s="62">
        <v>22480</v>
      </c>
      <c r="C223" s="62">
        <v>21900</v>
      </c>
      <c r="D223" s="15">
        <f t="shared" si="32"/>
        <v>1.383585409252669</v>
      </c>
      <c r="E223" s="22">
        <f t="shared" si="33"/>
        <v>0.025982544690258663</v>
      </c>
      <c r="F223" s="23"/>
      <c r="G223" s="10" t="s">
        <v>16</v>
      </c>
      <c r="H223" s="87">
        <v>120</v>
      </c>
      <c r="I223" s="87">
        <v>126</v>
      </c>
      <c r="J223" s="22">
        <f t="shared" si="31"/>
        <v>0.013816925734024179</v>
      </c>
    </row>
    <row r="224" spans="1:10" ht="12.75">
      <c r="A224" s="11" t="s">
        <v>11</v>
      </c>
      <c r="B224" s="62">
        <v>45427</v>
      </c>
      <c r="C224" s="62">
        <v>41724</v>
      </c>
      <c r="D224" s="15">
        <f t="shared" si="32"/>
        <v>0.6846809166354811</v>
      </c>
      <c r="E224" s="22">
        <f t="shared" si="33"/>
        <v>0.01285771907977667</v>
      </c>
      <c r="F224" s="23"/>
      <c r="G224" s="10" t="s">
        <v>17</v>
      </c>
      <c r="H224" s="87">
        <v>73</v>
      </c>
      <c r="I224" s="87">
        <v>81</v>
      </c>
      <c r="J224" s="22">
        <f t="shared" si="31"/>
        <v>0.008405296488198042</v>
      </c>
    </row>
    <row r="225" spans="1:10" ht="12.75">
      <c r="A225" s="11" t="s">
        <v>12</v>
      </c>
      <c r="B225" s="62">
        <v>28848</v>
      </c>
      <c r="C225" s="62">
        <v>27069</v>
      </c>
      <c r="D225" s="15">
        <f t="shared" si="32"/>
        <v>1.0781683305601775</v>
      </c>
      <c r="E225" s="22">
        <f t="shared" si="33"/>
        <v>0.020247074481316372</v>
      </c>
      <c r="F225" s="23"/>
      <c r="G225" s="10" t="s">
        <v>18</v>
      </c>
      <c r="H225" s="87">
        <v>88</v>
      </c>
      <c r="I225" s="87">
        <v>106</v>
      </c>
      <c r="J225" s="22">
        <f t="shared" si="31"/>
        <v>0.010132412204951065</v>
      </c>
    </row>
    <row r="226" spans="1:10" ht="12.75">
      <c r="A226" s="11" t="s">
        <v>13</v>
      </c>
      <c r="B226" s="62">
        <v>31156</v>
      </c>
      <c r="C226" s="62">
        <v>30810</v>
      </c>
      <c r="D226" s="15">
        <f t="shared" si="32"/>
        <v>0.9982988830401849</v>
      </c>
      <c r="E226" s="22">
        <f t="shared" si="33"/>
        <v>0.018747194910675787</v>
      </c>
      <c r="F226" s="23"/>
      <c r="G226" s="10" t="s">
        <v>19</v>
      </c>
      <c r="H226" s="87">
        <v>97</v>
      </c>
      <c r="I226" s="87">
        <v>103</v>
      </c>
      <c r="J226" s="22">
        <f t="shared" si="31"/>
        <v>0.011168681635002878</v>
      </c>
    </row>
    <row r="227" spans="1:10" ht="12.75">
      <c r="A227" s="11" t="s">
        <v>14</v>
      </c>
      <c r="B227" s="62">
        <v>38702</v>
      </c>
      <c r="C227" s="62">
        <v>36326</v>
      </c>
      <c r="D227" s="15">
        <f t="shared" si="32"/>
        <v>0.8036535579556612</v>
      </c>
      <c r="E227" s="22">
        <f t="shared" si="33"/>
        <v>0.015091923017854756</v>
      </c>
      <c r="F227" s="23"/>
      <c r="G227" s="10" t="s">
        <v>20</v>
      </c>
      <c r="H227" s="87">
        <v>222</v>
      </c>
      <c r="I227" s="87">
        <v>204</v>
      </c>
      <c r="J227" s="22">
        <f t="shared" si="31"/>
        <v>0.025561312607944732</v>
      </c>
    </row>
    <row r="228" spans="1:10" ht="12.75">
      <c r="A228" s="11" t="s">
        <v>15</v>
      </c>
      <c r="B228" s="62">
        <v>24794</v>
      </c>
      <c r="C228" s="62">
        <v>23682</v>
      </c>
      <c r="D228" s="15">
        <f t="shared" si="32"/>
        <v>1.2544567234008228</v>
      </c>
      <c r="E228" s="22">
        <f t="shared" si="33"/>
        <v>0.02355761896575844</v>
      </c>
      <c r="F228" s="23"/>
      <c r="G228" s="10" t="s">
        <v>21</v>
      </c>
      <c r="H228" s="87">
        <v>83</v>
      </c>
      <c r="I228" s="87">
        <v>106</v>
      </c>
      <c r="J228" s="22">
        <f t="shared" si="31"/>
        <v>0.00955670696603339</v>
      </c>
    </row>
    <row r="229" spans="1:10" ht="12.75">
      <c r="A229" s="11" t="s">
        <v>16</v>
      </c>
      <c r="B229" s="62">
        <v>26488</v>
      </c>
      <c r="C229" s="62">
        <v>26310</v>
      </c>
      <c r="D229" s="15">
        <f t="shared" si="32"/>
        <v>1.1742298399275144</v>
      </c>
      <c r="E229" s="22">
        <f t="shared" si="33"/>
        <v>0.022051027055157612</v>
      </c>
      <c r="F229" s="23"/>
      <c r="G229" s="10" t="s">
        <v>22</v>
      </c>
      <c r="H229" s="87">
        <v>221</v>
      </c>
      <c r="I229" s="87">
        <v>241</v>
      </c>
      <c r="J229" s="22">
        <f t="shared" si="31"/>
        <v>0.0254461715601612</v>
      </c>
    </row>
    <row r="230" spans="1:10" ht="12.75">
      <c r="A230" s="11" t="s">
        <v>17</v>
      </c>
      <c r="B230" s="62">
        <v>24533</v>
      </c>
      <c r="C230" s="62">
        <v>23208</v>
      </c>
      <c r="D230" s="15">
        <f t="shared" si="32"/>
        <v>1.2678025516651041</v>
      </c>
      <c r="E230" s="22">
        <f t="shared" si="33"/>
        <v>0.023808242148820557</v>
      </c>
      <c r="F230" s="23"/>
      <c r="G230" s="10" t="s">
        <v>23</v>
      </c>
      <c r="H230" s="87">
        <v>61</v>
      </c>
      <c r="I230" s="87">
        <v>65</v>
      </c>
      <c r="J230" s="22">
        <f t="shared" si="31"/>
        <v>0.0070236039147956245</v>
      </c>
    </row>
    <row r="231" spans="1:10" ht="12.75">
      <c r="A231" s="11" t="s">
        <v>18</v>
      </c>
      <c r="B231" s="62">
        <v>23372</v>
      </c>
      <c r="C231" s="62">
        <v>22350</v>
      </c>
      <c r="D231" s="15">
        <f t="shared" si="32"/>
        <v>1.330780421016601</v>
      </c>
      <c r="E231" s="22">
        <f t="shared" si="33"/>
        <v>0.024990912401036056</v>
      </c>
      <c r="F231" s="23"/>
      <c r="G231" s="10" t="s">
        <v>50</v>
      </c>
      <c r="H231" s="87">
        <v>33</v>
      </c>
      <c r="I231" s="87">
        <v>28</v>
      </c>
      <c r="J231" s="22">
        <f t="shared" si="31"/>
        <v>0.0037996545768566492</v>
      </c>
    </row>
    <row r="232" spans="1:10" ht="12.75">
      <c r="A232" s="11" t="s">
        <v>19</v>
      </c>
      <c r="B232" s="62">
        <v>25402</v>
      </c>
      <c r="C232" s="62">
        <v>24550</v>
      </c>
      <c r="D232" s="15">
        <f t="shared" si="32"/>
        <v>1.2244311471537674</v>
      </c>
      <c r="E232" s="22">
        <f t="shared" si="33"/>
        <v>0.022993764453075143</v>
      </c>
      <c r="F232" s="23"/>
      <c r="G232" s="10" t="s">
        <v>24</v>
      </c>
      <c r="H232" s="87">
        <v>377</v>
      </c>
      <c r="I232" s="87">
        <v>358</v>
      </c>
      <c r="J232" s="22">
        <f t="shared" si="31"/>
        <v>0.04340817501439263</v>
      </c>
    </row>
    <row r="233" spans="1:10" ht="12.75">
      <c r="A233" s="11" t="s">
        <v>20</v>
      </c>
      <c r="B233" s="62">
        <v>28498</v>
      </c>
      <c r="C233" s="62">
        <v>27261</v>
      </c>
      <c r="D233" s="15">
        <f t="shared" si="32"/>
        <v>1.0914099235034038</v>
      </c>
      <c r="E233" s="22">
        <f t="shared" si="33"/>
        <v>0.02049574021464716</v>
      </c>
      <c r="F233" s="23"/>
      <c r="G233" s="10" t="s">
        <v>25</v>
      </c>
      <c r="H233" s="87">
        <v>159</v>
      </c>
      <c r="I233" s="87">
        <v>148</v>
      </c>
      <c r="J233" s="22">
        <f t="shared" si="31"/>
        <v>0.018307426597582038</v>
      </c>
    </row>
    <row r="234" spans="1:10" ht="12.75">
      <c r="A234" s="11" t="s">
        <v>21</v>
      </c>
      <c r="B234" s="62">
        <v>21439</v>
      </c>
      <c r="C234" s="62">
        <v>21916</v>
      </c>
      <c r="D234" s="15">
        <f t="shared" si="32"/>
        <v>1.450767293250618</v>
      </c>
      <c r="E234" s="22">
        <f t="shared" si="33"/>
        <v>0.027244162723868405</v>
      </c>
      <c r="F234" s="23"/>
      <c r="G234" s="10" t="s">
        <v>26</v>
      </c>
      <c r="H234" s="87">
        <v>859</v>
      </c>
      <c r="I234" s="87">
        <v>911</v>
      </c>
      <c r="J234" s="22">
        <f t="shared" si="31"/>
        <v>0.09890616004605642</v>
      </c>
    </row>
    <row r="235" spans="1:10" ht="12.75">
      <c r="A235" s="11" t="s">
        <v>22</v>
      </c>
      <c r="B235" s="62">
        <v>29092</v>
      </c>
      <c r="C235" s="62">
        <v>27408</v>
      </c>
      <c r="D235" s="15">
        <f t="shared" si="32"/>
        <v>1.0691255327925202</v>
      </c>
      <c r="E235" s="22">
        <f t="shared" si="33"/>
        <v>0.020077258512203173</v>
      </c>
      <c r="F235" s="23"/>
      <c r="G235" s="10" t="s">
        <v>27</v>
      </c>
      <c r="H235" s="87">
        <v>114</v>
      </c>
      <c r="I235" s="87">
        <v>150</v>
      </c>
      <c r="J235" s="22">
        <f t="shared" si="31"/>
        <v>0.013126079447322971</v>
      </c>
    </row>
    <row r="236" spans="1:10" ht="12.75">
      <c r="A236" s="11" t="s">
        <v>23</v>
      </c>
      <c r="B236" s="62">
        <v>26743</v>
      </c>
      <c r="C236" s="62">
        <v>24620</v>
      </c>
      <c r="D236" s="15">
        <f t="shared" si="32"/>
        <v>1.1630333171297162</v>
      </c>
      <c r="E236" s="22">
        <f t="shared" si="33"/>
        <v>0.021840765981266677</v>
      </c>
      <c r="F236" s="23"/>
      <c r="G236" s="10" t="s">
        <v>28</v>
      </c>
      <c r="H236" s="87">
        <v>65</v>
      </c>
      <c r="I236" s="87">
        <v>71</v>
      </c>
      <c r="J236" s="22">
        <f t="shared" si="31"/>
        <v>0.007484168105929764</v>
      </c>
    </row>
    <row r="237" spans="1:10" ht="12.75">
      <c r="A237" s="11" t="s">
        <v>50</v>
      </c>
      <c r="B237" s="62">
        <v>25725</v>
      </c>
      <c r="C237" s="62">
        <v>25427</v>
      </c>
      <c r="D237" s="15">
        <f t="shared" si="32"/>
        <v>1.2090573372206026</v>
      </c>
      <c r="E237" s="22">
        <f t="shared" si="33"/>
        <v>0.02270505751747385</v>
      </c>
      <c r="F237" s="23"/>
      <c r="G237" s="10" t="s">
        <v>29</v>
      </c>
      <c r="H237" s="87">
        <v>365</v>
      </c>
      <c r="I237" s="87">
        <v>352</v>
      </c>
      <c r="J237" s="22">
        <f t="shared" si="31"/>
        <v>0.042026482440990214</v>
      </c>
    </row>
    <row r="238" spans="1:10" ht="12.75">
      <c r="A238" s="11" t="s">
        <v>24</v>
      </c>
      <c r="B238" s="62">
        <v>31802</v>
      </c>
      <c r="C238" s="62">
        <v>30334</v>
      </c>
      <c r="D238" s="15">
        <f t="shared" si="32"/>
        <v>0.9780202502987233</v>
      </c>
      <c r="E238" s="22">
        <f t="shared" si="33"/>
        <v>0.018366379618798022</v>
      </c>
      <c r="F238" s="23"/>
      <c r="G238" s="10" t="s">
        <v>30</v>
      </c>
      <c r="H238" s="87">
        <v>74</v>
      </c>
      <c r="I238" s="87">
        <v>72</v>
      </c>
      <c r="J238" s="22">
        <f t="shared" si="31"/>
        <v>0.008520437535981577</v>
      </c>
    </row>
    <row r="239" spans="1:10" ht="12.75">
      <c r="A239" s="11" t="s">
        <v>25</v>
      </c>
      <c r="B239" s="62">
        <v>34694</v>
      </c>
      <c r="C239" s="62">
        <v>32524</v>
      </c>
      <c r="D239" s="15">
        <f t="shared" si="32"/>
        <v>0.8964950711938664</v>
      </c>
      <c r="E239" s="22">
        <f t="shared" si="33"/>
        <v>0.016835406832219253</v>
      </c>
      <c r="F239" s="23"/>
      <c r="G239" s="10" t="s">
        <v>31</v>
      </c>
      <c r="H239" s="87">
        <v>138</v>
      </c>
      <c r="I239" s="87">
        <v>149</v>
      </c>
      <c r="J239" s="22">
        <f t="shared" si="31"/>
        <v>0.015889464594127805</v>
      </c>
    </row>
    <row r="240" spans="1:10" ht="12.75">
      <c r="A240" s="11" t="s">
        <v>26</v>
      </c>
      <c r="B240" s="62">
        <v>35076</v>
      </c>
      <c r="C240" s="62">
        <v>33460</v>
      </c>
      <c r="D240" s="15">
        <f t="shared" si="32"/>
        <v>0.886731668377238</v>
      </c>
      <c r="E240" s="22">
        <f t="shared" si="33"/>
        <v>0.016652058519700502</v>
      </c>
      <c r="F240" s="23"/>
      <c r="G240" s="10" t="s">
        <v>32</v>
      </c>
      <c r="H240" s="87">
        <v>145</v>
      </c>
      <c r="I240" s="87">
        <v>152</v>
      </c>
      <c r="J240" s="22">
        <f t="shared" si="31"/>
        <v>0.01669545192861255</v>
      </c>
    </row>
    <row r="241" spans="1:10" ht="12.75">
      <c r="A241" s="11" t="s">
        <v>27</v>
      </c>
      <c r="B241" s="62">
        <v>27297</v>
      </c>
      <c r="C241" s="62">
        <v>26529</v>
      </c>
      <c r="D241" s="15">
        <f t="shared" si="32"/>
        <v>1.1394292413085687</v>
      </c>
      <c r="E241" s="22">
        <f t="shared" si="33"/>
        <v>0.02139750172682034</v>
      </c>
      <c r="F241" s="23"/>
      <c r="G241" s="10" t="s">
        <v>33</v>
      </c>
      <c r="H241" s="87">
        <v>160</v>
      </c>
      <c r="I241" s="87">
        <v>169</v>
      </c>
      <c r="J241" s="22">
        <f t="shared" si="31"/>
        <v>0.018422567645365574</v>
      </c>
    </row>
    <row r="242" spans="1:10" ht="12.75">
      <c r="A242" s="11" t="s">
        <v>28</v>
      </c>
      <c r="B242" s="62">
        <v>23584</v>
      </c>
      <c r="C242" s="62">
        <v>22668</v>
      </c>
      <c r="D242" s="15">
        <f t="shared" si="32"/>
        <v>1.318817842605156</v>
      </c>
      <c r="E242" s="22">
        <f t="shared" si="33"/>
        <v>0.024766265461203134</v>
      </c>
      <c r="F242" s="23"/>
      <c r="G242" s="10" t="s">
        <v>35</v>
      </c>
      <c r="H242" s="87">
        <v>49</v>
      </c>
      <c r="I242" s="87">
        <v>51</v>
      </c>
      <c r="J242" s="22">
        <f t="shared" si="31"/>
        <v>0.0056419113413932066</v>
      </c>
    </row>
    <row r="243" spans="1:10" ht="12.75">
      <c r="A243" s="11" t="s">
        <v>29</v>
      </c>
      <c r="B243" s="62">
        <v>28307</v>
      </c>
      <c r="C243" s="62">
        <v>27809</v>
      </c>
      <c r="D243" s="15">
        <f t="shared" si="32"/>
        <v>1.098774154802699</v>
      </c>
      <c r="E243" s="22">
        <f t="shared" si="33"/>
        <v>0.02063403414833839</v>
      </c>
      <c r="F243" s="23"/>
      <c r="G243" s="10" t="s">
        <v>36</v>
      </c>
      <c r="H243" s="87">
        <v>370</v>
      </c>
      <c r="I243" s="87">
        <v>417</v>
      </c>
      <c r="J243" s="22">
        <f t="shared" si="31"/>
        <v>0.04260218767990789</v>
      </c>
    </row>
    <row r="244" spans="1:10" ht="12.75">
      <c r="A244" s="11" t="s">
        <v>30</v>
      </c>
      <c r="B244" s="62">
        <v>26415</v>
      </c>
      <c r="C244" s="62">
        <v>26247</v>
      </c>
      <c r="D244" s="15">
        <f t="shared" si="32"/>
        <v>1.177474919553284</v>
      </c>
      <c r="E244" s="22">
        <f t="shared" si="33"/>
        <v>0.022111966861140062</v>
      </c>
      <c r="F244" s="23"/>
      <c r="G244" s="10" t="s">
        <v>37</v>
      </c>
      <c r="H244" s="87">
        <v>73</v>
      </c>
      <c r="I244" s="87">
        <v>84</v>
      </c>
      <c r="J244" s="22">
        <f t="shared" si="31"/>
        <v>0.008405296488198042</v>
      </c>
    </row>
    <row r="245" spans="1:10" ht="12.75">
      <c r="A245" s="11" t="s">
        <v>31</v>
      </c>
      <c r="B245" s="62">
        <v>31834</v>
      </c>
      <c r="C245" s="62">
        <v>30067</v>
      </c>
      <c r="D245" s="15">
        <f t="shared" si="32"/>
        <v>0.9770371301124584</v>
      </c>
      <c r="E245" s="22">
        <f t="shared" si="33"/>
        <v>0.01834791746676556</v>
      </c>
      <c r="F245" s="23"/>
      <c r="G245" s="10" t="s">
        <v>38</v>
      </c>
      <c r="H245" s="87">
        <v>76</v>
      </c>
      <c r="I245" s="87">
        <v>84</v>
      </c>
      <c r="J245" s="22">
        <f t="shared" si="31"/>
        <v>0.008750719631548647</v>
      </c>
    </row>
    <row r="246" spans="1:10" ht="12.75">
      <c r="A246" s="11" t="s">
        <v>32</v>
      </c>
      <c r="B246" s="62">
        <v>22076</v>
      </c>
      <c r="C246" s="62">
        <v>21497</v>
      </c>
      <c r="D246" s="15">
        <f t="shared" si="32"/>
        <v>1.4089055988403696</v>
      </c>
      <c r="E246" s="22">
        <f t="shared" si="33"/>
        <v>0.02645803608611228</v>
      </c>
      <c r="F246" s="23"/>
      <c r="G246" s="10" t="s">
        <v>34</v>
      </c>
      <c r="H246" s="87">
        <v>9</v>
      </c>
      <c r="I246" s="87">
        <v>11</v>
      </c>
      <c r="J246" s="22">
        <f t="shared" si="31"/>
        <v>0.0010362694300518134</v>
      </c>
    </row>
    <row r="247" spans="1:10" ht="12.75">
      <c r="A247" s="11" t="s">
        <v>33</v>
      </c>
      <c r="B247" s="62">
        <v>26237</v>
      </c>
      <c r="C247" s="62">
        <v>25155</v>
      </c>
      <c r="D247" s="15">
        <f t="shared" si="32"/>
        <v>1.1854632770514921</v>
      </c>
      <c r="E247" s="22">
        <f t="shared" si="33"/>
        <v>0.02226198134836356</v>
      </c>
      <c r="F247" s="23"/>
      <c r="G247" s="10" t="s">
        <v>39</v>
      </c>
      <c r="H247" s="87">
        <v>97</v>
      </c>
      <c r="I247" s="87">
        <v>82</v>
      </c>
      <c r="J247" s="22">
        <f t="shared" si="31"/>
        <v>0.011168681635002878</v>
      </c>
    </row>
    <row r="248" spans="1:10" ht="12.75">
      <c r="A248" s="11" t="s">
        <v>35</v>
      </c>
      <c r="B248" s="62">
        <v>22066</v>
      </c>
      <c r="C248" s="62">
        <v>21601</v>
      </c>
      <c r="D248" s="15">
        <f t="shared" si="32"/>
        <v>1.409544094987764</v>
      </c>
      <c r="E248" s="22">
        <f t="shared" si="33"/>
        <v>0.026470026494924987</v>
      </c>
      <c r="F248" s="23"/>
      <c r="G248" s="10" t="s">
        <v>40</v>
      </c>
      <c r="H248" s="87">
        <v>131</v>
      </c>
      <c r="I248" s="87">
        <v>177</v>
      </c>
      <c r="J248" s="22">
        <f t="shared" si="31"/>
        <v>0.015083477259643062</v>
      </c>
    </row>
    <row r="249" spans="1:10" ht="12.75">
      <c r="A249" s="11" t="s">
        <v>36</v>
      </c>
      <c r="B249" s="62">
        <v>34744</v>
      </c>
      <c r="C249" s="62">
        <v>33645</v>
      </c>
      <c r="D249" s="15">
        <f t="shared" si="32"/>
        <v>0.8952049274694911</v>
      </c>
      <c r="E249" s="22">
        <f t="shared" si="33"/>
        <v>0.01681117904205085</v>
      </c>
      <c r="F249" s="23"/>
      <c r="G249" s="10" t="s">
        <v>41</v>
      </c>
      <c r="H249" s="87">
        <v>210</v>
      </c>
      <c r="I249" s="87">
        <v>215</v>
      </c>
      <c r="J249" s="22">
        <f t="shared" si="31"/>
        <v>0.024179620034542316</v>
      </c>
    </row>
    <row r="250" spans="1:10" ht="12.75">
      <c r="A250" s="11" t="s">
        <v>37</v>
      </c>
      <c r="B250" s="62">
        <v>22145</v>
      </c>
      <c r="C250" s="62">
        <v>21608</v>
      </c>
      <c r="D250" s="15">
        <f t="shared" si="32"/>
        <v>1.4045156920298036</v>
      </c>
      <c r="E250" s="22">
        <f t="shared" si="33"/>
        <v>0.026375597409664248</v>
      </c>
      <c r="F250" s="23"/>
      <c r="G250" s="10" t="s">
        <v>42</v>
      </c>
      <c r="H250" s="87">
        <v>236</v>
      </c>
      <c r="I250" s="87">
        <v>240</v>
      </c>
      <c r="J250" s="22">
        <f t="shared" si="31"/>
        <v>0.02717328727691422</v>
      </c>
    </row>
    <row r="251" spans="1:10" ht="12.75">
      <c r="A251" s="11" t="s">
        <v>38</v>
      </c>
      <c r="B251" s="62">
        <v>20384</v>
      </c>
      <c r="C251" s="62">
        <v>20661</v>
      </c>
      <c r="D251" s="15">
        <f t="shared" si="32"/>
        <v>1.5258536106750393</v>
      </c>
      <c r="E251" s="22">
        <f t="shared" si="33"/>
        <v>0.02865421922277349</v>
      </c>
      <c r="F251" s="23"/>
      <c r="G251" s="10" t="s">
        <v>43</v>
      </c>
      <c r="H251" s="87">
        <v>446</v>
      </c>
      <c r="I251" s="87">
        <v>453</v>
      </c>
      <c r="J251" s="22">
        <f t="shared" si="31"/>
        <v>0.05135290731145654</v>
      </c>
    </row>
    <row r="252" spans="1:10" ht="12.75">
      <c r="A252" s="11" t="s">
        <v>34</v>
      </c>
      <c r="B252" s="62">
        <v>23166</v>
      </c>
      <c r="C252" s="62">
        <v>21610</v>
      </c>
      <c r="D252" s="15">
        <f t="shared" si="32"/>
        <v>1.3426141759475092</v>
      </c>
      <c r="E252" s="22">
        <f t="shared" si="33"/>
        <v>0.02521314014663795</v>
      </c>
      <c r="F252" s="23"/>
      <c r="G252" s="10" t="s">
        <v>44</v>
      </c>
      <c r="H252" s="87">
        <v>35</v>
      </c>
      <c r="I252" s="87">
        <v>28</v>
      </c>
      <c r="J252" s="22">
        <f t="shared" si="31"/>
        <v>0.004029936672423719</v>
      </c>
    </row>
    <row r="253" spans="1:10" ht="12.75">
      <c r="A253" s="11" t="s">
        <v>39</v>
      </c>
      <c r="B253" s="62">
        <v>26494</v>
      </c>
      <c r="C253" s="62">
        <v>25160</v>
      </c>
      <c r="D253" s="15">
        <f t="shared" si="32"/>
        <v>1.1739639163584208</v>
      </c>
      <c r="E253" s="22">
        <f t="shared" si="33"/>
        <v>0.0220460332391113</v>
      </c>
      <c r="F253" s="23"/>
      <c r="G253" s="10" t="s">
        <v>45</v>
      </c>
      <c r="H253" s="87">
        <v>431</v>
      </c>
      <c r="I253" s="87">
        <v>454</v>
      </c>
      <c r="J253" s="22">
        <f t="shared" si="31"/>
        <v>0.04962579159470351</v>
      </c>
    </row>
    <row r="254" spans="1:10" ht="12.75">
      <c r="A254" s="11" t="s">
        <v>40</v>
      </c>
      <c r="B254" s="62">
        <v>31675</v>
      </c>
      <c r="C254" s="62">
        <v>29715</v>
      </c>
      <c r="D254" s="15">
        <f t="shared" si="32"/>
        <v>0.9819415943172849</v>
      </c>
      <c r="E254" s="22">
        <f t="shared" si="33"/>
        <v>0.018440019088777102</v>
      </c>
      <c r="F254" s="23"/>
      <c r="G254" s="10" t="s">
        <v>46</v>
      </c>
      <c r="H254" s="87">
        <v>315</v>
      </c>
      <c r="I254" s="87">
        <v>321</v>
      </c>
      <c r="J254" s="22">
        <f t="shared" si="31"/>
        <v>0.03626943005181347</v>
      </c>
    </row>
    <row r="255" spans="1:10" ht="12.75">
      <c r="A255" s="11" t="s">
        <v>41</v>
      </c>
      <c r="B255" s="62">
        <v>26419</v>
      </c>
      <c r="C255" s="62">
        <v>25528</v>
      </c>
      <c r="D255" s="15">
        <f t="shared" si="32"/>
        <v>1.1772966425678488</v>
      </c>
      <c r="E255" s="22">
        <f t="shared" si="33"/>
        <v>0.02210861897259604</v>
      </c>
      <c r="F255" s="23"/>
      <c r="G255" s="10" t="s">
        <v>47</v>
      </c>
      <c r="H255" s="87">
        <v>73</v>
      </c>
      <c r="I255" s="87">
        <v>57</v>
      </c>
      <c r="J255" s="22">
        <f t="shared" si="31"/>
        <v>0.008405296488198042</v>
      </c>
    </row>
    <row r="256" spans="1:10" ht="12.75">
      <c r="A256" s="11" t="s">
        <v>42</v>
      </c>
      <c r="B256" s="62">
        <v>26624</v>
      </c>
      <c r="C256" s="62">
        <v>25591</v>
      </c>
      <c r="D256" s="15">
        <f t="shared" si="32"/>
        <v>1.1682316706730769</v>
      </c>
      <c r="E256" s="22">
        <f t="shared" si="33"/>
        <v>0.02193838659243595</v>
      </c>
      <c r="F256" s="23"/>
      <c r="G256" s="10" t="s">
        <v>48</v>
      </c>
      <c r="H256" s="87">
        <v>95</v>
      </c>
      <c r="I256" s="87">
        <v>119</v>
      </c>
      <c r="J256" s="22">
        <f t="shared" si="31"/>
        <v>0.010938399539435808</v>
      </c>
    </row>
    <row r="257" spans="1:10" ht="12.75">
      <c r="A257" s="11" t="s">
        <v>43</v>
      </c>
      <c r="B257" s="62">
        <v>34434</v>
      </c>
      <c r="C257" s="62">
        <v>33157</v>
      </c>
      <c r="D257" s="15">
        <f t="shared" si="32"/>
        <v>0.9032642156008596</v>
      </c>
      <c r="E257" s="22">
        <f t="shared" si="33"/>
        <v>0.016962525545594898</v>
      </c>
      <c r="F257" s="23"/>
      <c r="G257" s="10" t="s">
        <v>49</v>
      </c>
      <c r="H257" s="87">
        <v>360</v>
      </c>
      <c r="I257" s="87">
        <v>361</v>
      </c>
      <c r="J257" s="22">
        <f t="shared" si="31"/>
        <v>0.04145077720207254</v>
      </c>
    </row>
    <row r="258" spans="1:10" ht="13.5" thickBot="1">
      <c r="A258" s="11" t="s">
        <v>44</v>
      </c>
      <c r="B258" s="62">
        <v>28778</v>
      </c>
      <c r="C258" s="62">
        <v>27603</v>
      </c>
      <c r="D258" s="15">
        <f t="shared" si="32"/>
        <v>1.0807908819236918</v>
      </c>
      <c r="E258" s="22">
        <f t="shared" si="33"/>
        <v>0.020296323741643436</v>
      </c>
      <c r="F258" s="23"/>
      <c r="G258" s="70" t="s">
        <v>2</v>
      </c>
      <c r="H258" s="72">
        <f>SUM(H212:H257)</f>
        <v>8685</v>
      </c>
      <c r="I258" s="72">
        <f>SUM(I212:I257)</f>
        <v>9010</v>
      </c>
      <c r="J258" s="69">
        <f>SUM(J212:J257)</f>
        <v>1</v>
      </c>
    </row>
    <row r="259" spans="1:6" ht="13.5" thickTop="1">
      <c r="A259" s="11" t="s">
        <v>45</v>
      </c>
      <c r="B259" s="62">
        <v>28971</v>
      </c>
      <c r="C259" s="62">
        <v>28261</v>
      </c>
      <c r="D259" s="15">
        <f t="shared" si="32"/>
        <v>1.073590832211522</v>
      </c>
      <c r="E259" s="22">
        <f t="shared" si="33"/>
        <v>0.020161112997032025</v>
      </c>
      <c r="F259" s="23"/>
    </row>
    <row r="260" spans="1:6" ht="12.75">
      <c r="A260" s="11" t="s">
        <v>46</v>
      </c>
      <c r="B260" s="62">
        <v>27576</v>
      </c>
      <c r="C260" s="62">
        <v>26242</v>
      </c>
      <c r="D260" s="15">
        <f t="shared" si="32"/>
        <v>1.1279010733971568</v>
      </c>
      <c r="E260" s="22">
        <f t="shared" si="33"/>
        <v>0.021181012642769607</v>
      </c>
      <c r="F260" s="23"/>
    </row>
    <row r="261" spans="1:6" ht="12.75">
      <c r="A261" s="11" t="s">
        <v>47</v>
      </c>
      <c r="B261" s="62">
        <v>26230</v>
      </c>
      <c r="C261" s="62">
        <v>25320</v>
      </c>
      <c r="D261" s="15">
        <f t="shared" si="32"/>
        <v>1.1857796416317194</v>
      </c>
      <c r="E261" s="22">
        <f t="shared" si="33"/>
        <v>0.022267922403241127</v>
      </c>
      <c r="F261" s="23"/>
    </row>
    <row r="262" spans="1:6" ht="12.75">
      <c r="A262" s="11" t="s">
        <v>48</v>
      </c>
      <c r="B262" s="62">
        <v>21644</v>
      </c>
      <c r="C262" s="62">
        <v>21038</v>
      </c>
      <c r="D262" s="15">
        <f t="shared" si="32"/>
        <v>1.437026427647385</v>
      </c>
      <c r="E262" s="22">
        <f t="shared" si="33"/>
        <v>0.02698612107914502</v>
      </c>
      <c r="F262" s="23"/>
    </row>
    <row r="263" spans="1:6" ht="12.75">
      <c r="A263" s="11" t="s">
        <v>49</v>
      </c>
      <c r="B263" s="62">
        <v>32627</v>
      </c>
      <c r="C263" s="62">
        <v>31657</v>
      </c>
      <c r="D263" s="15">
        <f t="shared" si="32"/>
        <v>0.9532902197566433</v>
      </c>
      <c r="E263" s="22">
        <f t="shared" si="33"/>
        <v>0.017901970902535164</v>
      </c>
      <c r="F263" s="23"/>
    </row>
    <row r="264" spans="1:6" ht="13.5" thickBot="1">
      <c r="A264" s="66" t="s">
        <v>156</v>
      </c>
      <c r="B264" s="67">
        <v>31103</v>
      </c>
      <c r="C264" s="67">
        <v>29767</v>
      </c>
      <c r="D264" s="68">
        <f>SUM(D218:D263)</f>
        <v>53.25057363497582</v>
      </c>
      <c r="E264" s="69">
        <f>SUM(E218:E263)</f>
        <v>1.0000000000000002</v>
      </c>
      <c r="F264" s="23"/>
    </row>
    <row r="265" ht="13.5" thickTop="1"/>
    <row r="266" spans="1:10" ht="12.75">
      <c r="A266" s="1" t="s">
        <v>77</v>
      </c>
      <c r="B266" s="2"/>
      <c r="C266" s="2"/>
      <c r="D266" s="3"/>
      <c r="G266" s="1" t="s">
        <v>76</v>
      </c>
      <c r="H266" s="2"/>
      <c r="I266" s="2"/>
      <c r="J266" s="3"/>
    </row>
    <row r="267" spans="1:10" ht="12.75">
      <c r="A267" s="4" t="s">
        <v>169</v>
      </c>
      <c r="B267" s="5"/>
      <c r="C267" s="5"/>
      <c r="D267" s="6"/>
      <c r="G267" s="4" t="s">
        <v>162</v>
      </c>
      <c r="H267" s="5"/>
      <c r="I267" s="5"/>
      <c r="J267" s="6"/>
    </row>
    <row r="268" spans="1:10" ht="12.75">
      <c r="A268" s="7" t="s">
        <v>75</v>
      </c>
      <c r="B268" s="8"/>
      <c r="C268" s="8"/>
      <c r="D268" s="9"/>
      <c r="G268" s="7" t="s">
        <v>170</v>
      </c>
      <c r="H268" s="8"/>
      <c r="I268" s="8"/>
      <c r="J268" s="9"/>
    </row>
    <row r="269" spans="1:10" ht="12.75">
      <c r="A269" s="12"/>
      <c r="B269" s="13"/>
      <c r="C269" s="12"/>
      <c r="D269" s="12"/>
      <c r="G269" s="12"/>
      <c r="H269" s="64"/>
      <c r="I269" s="64" t="s">
        <v>145</v>
      </c>
      <c r="J269" s="64"/>
    </row>
    <row r="270" spans="1:10" ht="12.75">
      <c r="A270" s="13"/>
      <c r="B270" s="43">
        <v>2007</v>
      </c>
      <c r="C270" s="43">
        <v>2006</v>
      </c>
      <c r="D270" s="43" t="s">
        <v>74</v>
      </c>
      <c r="G270" s="13"/>
      <c r="H270" s="43">
        <v>2007</v>
      </c>
      <c r="I270" s="43">
        <v>2006</v>
      </c>
      <c r="J270" s="43" t="s">
        <v>74</v>
      </c>
    </row>
    <row r="271" spans="1:10" ht="12.75">
      <c r="A271" s="13"/>
      <c r="B271" s="43" t="s">
        <v>3</v>
      </c>
      <c r="C271" s="43" t="s">
        <v>3</v>
      </c>
      <c r="D271" s="43" t="s">
        <v>171</v>
      </c>
      <c r="G271" s="13"/>
      <c r="H271" s="43" t="s">
        <v>3</v>
      </c>
      <c r="I271" s="43" t="s">
        <v>3</v>
      </c>
      <c r="J271" s="43" t="s">
        <v>171</v>
      </c>
    </row>
    <row r="272" spans="1:10" ht="12.75">
      <c r="A272" s="14" t="s">
        <v>0</v>
      </c>
      <c r="B272" s="14"/>
      <c r="C272" s="14"/>
      <c r="D272" s="14"/>
      <c r="G272" s="14" t="s">
        <v>0</v>
      </c>
      <c r="H272" s="14"/>
      <c r="I272" s="14"/>
      <c r="J272" s="14"/>
    </row>
    <row r="273" spans="1:10" ht="12.75">
      <c r="A273" s="11" t="s">
        <v>5</v>
      </c>
      <c r="B273" s="24">
        <v>31</v>
      </c>
      <c r="C273" s="24">
        <v>46</v>
      </c>
      <c r="D273" s="22">
        <f aca="true" t="shared" si="34" ref="D273:D318">B273/$B$319</f>
        <v>0.0048429932822996406</v>
      </c>
      <c r="G273" s="11" t="s">
        <v>5</v>
      </c>
      <c r="H273" s="63">
        <v>64</v>
      </c>
      <c r="I273" s="63">
        <v>73</v>
      </c>
      <c r="J273" s="22">
        <f aca="true" t="shared" si="35" ref="J273:J318">H273/$H$319</f>
        <v>0.004386265506133918</v>
      </c>
    </row>
    <row r="274" spans="1:10" ht="12.75">
      <c r="A274" s="11" t="s">
        <v>6</v>
      </c>
      <c r="B274" s="24">
        <v>227</v>
      </c>
      <c r="C274" s="24">
        <v>217</v>
      </c>
      <c r="D274" s="22">
        <f t="shared" si="34"/>
        <v>0.0354632088736135</v>
      </c>
      <c r="G274" s="11" t="s">
        <v>6</v>
      </c>
      <c r="H274" s="63">
        <v>480</v>
      </c>
      <c r="I274" s="63">
        <v>567</v>
      </c>
      <c r="J274" s="22">
        <f t="shared" si="35"/>
        <v>0.03289699129600439</v>
      </c>
    </row>
    <row r="275" spans="1:10" ht="12.75">
      <c r="A275" s="11" t="s">
        <v>7</v>
      </c>
      <c r="B275" s="24">
        <v>17</v>
      </c>
      <c r="C275" s="24">
        <v>18</v>
      </c>
      <c r="D275" s="22">
        <f t="shared" si="34"/>
        <v>0.0026558350257772224</v>
      </c>
      <c r="G275" s="11" t="s">
        <v>7</v>
      </c>
      <c r="H275" s="63">
        <v>48</v>
      </c>
      <c r="I275" s="63">
        <v>61</v>
      </c>
      <c r="J275" s="22">
        <f t="shared" si="35"/>
        <v>0.0032896991296004385</v>
      </c>
    </row>
    <row r="276" spans="1:10" ht="12.75">
      <c r="A276" s="11" t="s">
        <v>8</v>
      </c>
      <c r="B276" s="24">
        <v>219</v>
      </c>
      <c r="C276" s="24">
        <v>252</v>
      </c>
      <c r="D276" s="22">
        <f t="shared" si="34"/>
        <v>0.03421340415560069</v>
      </c>
      <c r="G276" s="11" t="s">
        <v>8</v>
      </c>
      <c r="H276" s="63">
        <v>553</v>
      </c>
      <c r="I276" s="63">
        <v>576</v>
      </c>
      <c r="J276" s="22">
        <f t="shared" si="35"/>
        <v>0.03790007538893839</v>
      </c>
    </row>
    <row r="277" spans="1:10" ht="12.75">
      <c r="A277" s="11" t="s">
        <v>9</v>
      </c>
      <c r="B277" s="24">
        <v>24</v>
      </c>
      <c r="C277" s="24">
        <v>34</v>
      </c>
      <c r="D277" s="22">
        <f t="shared" si="34"/>
        <v>0.0037494141540384317</v>
      </c>
      <c r="G277" s="11" t="s">
        <v>9</v>
      </c>
      <c r="H277" s="63">
        <v>45</v>
      </c>
      <c r="I277" s="63">
        <v>65</v>
      </c>
      <c r="J277" s="22">
        <f t="shared" si="35"/>
        <v>0.0030840929340004114</v>
      </c>
    </row>
    <row r="278" spans="1:10" ht="12.75">
      <c r="A278" s="11" t="s">
        <v>10</v>
      </c>
      <c r="B278" s="24">
        <v>40</v>
      </c>
      <c r="C278" s="24">
        <v>40</v>
      </c>
      <c r="D278" s="22">
        <f t="shared" si="34"/>
        <v>0.0062490235900640526</v>
      </c>
      <c r="G278" s="11" t="s">
        <v>10</v>
      </c>
      <c r="H278" s="63">
        <v>80</v>
      </c>
      <c r="I278" s="63">
        <v>81</v>
      </c>
      <c r="J278" s="22">
        <f t="shared" si="35"/>
        <v>0.005482831882667398</v>
      </c>
    </row>
    <row r="279" spans="1:10" ht="12.75">
      <c r="A279" s="11" t="s">
        <v>11</v>
      </c>
      <c r="B279" s="24">
        <v>180</v>
      </c>
      <c r="C279" s="24">
        <v>187</v>
      </c>
      <c r="D279" s="22">
        <f t="shared" si="34"/>
        <v>0.028120606155288237</v>
      </c>
      <c r="G279" s="11" t="s">
        <v>11</v>
      </c>
      <c r="H279" s="63">
        <v>551</v>
      </c>
      <c r="I279" s="63">
        <v>557</v>
      </c>
      <c r="J279" s="22">
        <f t="shared" si="35"/>
        <v>0.0377630045918717</v>
      </c>
    </row>
    <row r="280" spans="1:10" ht="12.75">
      <c r="A280" s="11" t="s">
        <v>12</v>
      </c>
      <c r="B280" s="24">
        <v>218</v>
      </c>
      <c r="C280" s="24">
        <v>231</v>
      </c>
      <c r="D280" s="22">
        <f t="shared" si="34"/>
        <v>0.03405717856584908</v>
      </c>
      <c r="G280" s="11" t="s">
        <v>12</v>
      </c>
      <c r="H280" s="63">
        <v>457</v>
      </c>
      <c r="I280" s="63">
        <v>471</v>
      </c>
      <c r="J280" s="22">
        <f t="shared" si="35"/>
        <v>0.03132067712973751</v>
      </c>
    </row>
    <row r="281" spans="1:10" ht="12.75">
      <c r="A281" s="11" t="s">
        <v>13</v>
      </c>
      <c r="B281" s="24">
        <v>23</v>
      </c>
      <c r="C281" s="24">
        <v>23</v>
      </c>
      <c r="D281" s="22">
        <f t="shared" si="34"/>
        <v>0.00359318856428683</v>
      </c>
      <c r="G281" s="11" t="s">
        <v>13</v>
      </c>
      <c r="H281" s="63">
        <v>26</v>
      </c>
      <c r="I281" s="63">
        <v>29</v>
      </c>
      <c r="J281" s="22">
        <f t="shared" si="35"/>
        <v>0.0017819203618669043</v>
      </c>
    </row>
    <row r="282" spans="1:10" ht="12.75">
      <c r="A282" s="11" t="s">
        <v>14</v>
      </c>
      <c r="B282" s="24">
        <v>539</v>
      </c>
      <c r="C282" s="24">
        <v>543</v>
      </c>
      <c r="D282" s="22">
        <f t="shared" si="34"/>
        <v>0.08420559287611311</v>
      </c>
      <c r="G282" s="11" t="s">
        <v>14</v>
      </c>
      <c r="H282" s="63">
        <v>1105</v>
      </c>
      <c r="I282" s="63">
        <v>1114</v>
      </c>
      <c r="J282" s="22">
        <f t="shared" si="35"/>
        <v>0.07573161537934343</v>
      </c>
    </row>
    <row r="283" spans="1:10" ht="12.75">
      <c r="A283" s="11" t="s">
        <v>15</v>
      </c>
      <c r="B283" s="24">
        <v>91</v>
      </c>
      <c r="C283" s="24">
        <v>68</v>
      </c>
      <c r="D283" s="22">
        <f t="shared" si="34"/>
        <v>0.01421652866739572</v>
      </c>
      <c r="G283" s="11" t="s">
        <v>15</v>
      </c>
      <c r="H283" s="63">
        <v>251</v>
      </c>
      <c r="I283" s="63">
        <v>233</v>
      </c>
      <c r="J283" s="22">
        <f t="shared" si="35"/>
        <v>0.01720238503186896</v>
      </c>
    </row>
    <row r="284" spans="1:10" ht="12.75">
      <c r="A284" s="11" t="s">
        <v>16</v>
      </c>
      <c r="B284" s="24">
        <v>55</v>
      </c>
      <c r="C284" s="24">
        <v>59</v>
      </c>
      <c r="D284" s="22">
        <f t="shared" si="34"/>
        <v>0.008592407436338071</v>
      </c>
      <c r="G284" s="11" t="s">
        <v>16</v>
      </c>
      <c r="H284" s="63">
        <v>137</v>
      </c>
      <c r="I284" s="63">
        <v>171</v>
      </c>
      <c r="J284" s="22">
        <f t="shared" si="35"/>
        <v>0.009389349599067918</v>
      </c>
    </row>
    <row r="285" spans="1:10" ht="12.75">
      <c r="A285" s="11" t="s">
        <v>17</v>
      </c>
      <c r="B285" s="24">
        <v>89</v>
      </c>
      <c r="C285" s="24">
        <v>77</v>
      </c>
      <c r="D285" s="22">
        <f t="shared" si="34"/>
        <v>0.013904077487892517</v>
      </c>
      <c r="G285" s="11" t="s">
        <v>17</v>
      </c>
      <c r="H285" s="63">
        <v>196</v>
      </c>
      <c r="I285" s="63">
        <v>187</v>
      </c>
      <c r="J285" s="22">
        <f t="shared" si="35"/>
        <v>0.013432938112535124</v>
      </c>
    </row>
    <row r="286" spans="1:10" ht="12.75">
      <c r="A286" s="11" t="s">
        <v>18</v>
      </c>
      <c r="B286" s="24">
        <v>47</v>
      </c>
      <c r="C286" s="24">
        <v>53</v>
      </c>
      <c r="D286" s="22">
        <f t="shared" si="34"/>
        <v>0.007342602718325261</v>
      </c>
      <c r="G286" s="11" t="s">
        <v>18</v>
      </c>
      <c r="H286" s="63">
        <v>103</v>
      </c>
      <c r="I286" s="63">
        <v>108</v>
      </c>
      <c r="J286" s="22">
        <f t="shared" si="35"/>
        <v>0.007059146048934275</v>
      </c>
    </row>
    <row r="287" spans="1:10" ht="12.75">
      <c r="A287" s="11" t="s">
        <v>19</v>
      </c>
      <c r="B287" s="24">
        <v>69</v>
      </c>
      <c r="C287" s="24">
        <v>57</v>
      </c>
      <c r="D287" s="22">
        <f t="shared" si="34"/>
        <v>0.01077956569286049</v>
      </c>
      <c r="G287" s="11" t="s">
        <v>19</v>
      </c>
      <c r="H287" s="63">
        <v>174</v>
      </c>
      <c r="I287" s="63">
        <v>179</v>
      </c>
      <c r="J287" s="22">
        <f t="shared" si="35"/>
        <v>0.01192515934480159</v>
      </c>
    </row>
    <row r="288" spans="1:10" ht="12.75">
      <c r="A288" s="11" t="s">
        <v>20</v>
      </c>
      <c r="B288" s="24">
        <v>115</v>
      </c>
      <c r="C288" s="24">
        <v>101</v>
      </c>
      <c r="D288" s="22">
        <f t="shared" si="34"/>
        <v>0.017965942821434152</v>
      </c>
      <c r="G288" s="11" t="s">
        <v>20</v>
      </c>
      <c r="H288" s="63">
        <v>216</v>
      </c>
      <c r="I288" s="63">
        <v>252</v>
      </c>
      <c r="J288" s="22">
        <f t="shared" si="35"/>
        <v>0.014803646083201973</v>
      </c>
    </row>
    <row r="289" spans="1:10" ht="12.75">
      <c r="A289" s="11" t="s">
        <v>21</v>
      </c>
      <c r="B289" s="24">
        <v>69</v>
      </c>
      <c r="C289" s="24">
        <v>66</v>
      </c>
      <c r="D289" s="22">
        <f t="shared" si="34"/>
        <v>0.01077956569286049</v>
      </c>
      <c r="G289" s="11" t="s">
        <v>21</v>
      </c>
      <c r="H289" s="63">
        <v>188</v>
      </c>
      <c r="I289" s="63">
        <v>162</v>
      </c>
      <c r="J289" s="22">
        <f t="shared" si="35"/>
        <v>0.012884654924268385</v>
      </c>
    </row>
    <row r="290" spans="1:10" ht="12.75">
      <c r="A290" s="11" t="s">
        <v>22</v>
      </c>
      <c r="B290" s="24">
        <v>162</v>
      </c>
      <c r="C290" s="24">
        <v>168</v>
      </c>
      <c r="D290" s="22">
        <f t="shared" si="34"/>
        <v>0.025308545539759413</v>
      </c>
      <c r="G290" s="11" t="s">
        <v>22</v>
      </c>
      <c r="H290" s="63">
        <v>305</v>
      </c>
      <c r="I290" s="63">
        <v>308</v>
      </c>
      <c r="J290" s="22">
        <f t="shared" si="35"/>
        <v>0.020903296552669454</v>
      </c>
    </row>
    <row r="291" spans="1:10" ht="12.75">
      <c r="A291" s="11" t="s">
        <v>23</v>
      </c>
      <c r="B291" s="24">
        <v>24</v>
      </c>
      <c r="C291" s="24">
        <v>21</v>
      </c>
      <c r="D291" s="22">
        <f t="shared" si="34"/>
        <v>0.0037494141540384317</v>
      </c>
      <c r="G291" s="11" t="s">
        <v>23</v>
      </c>
      <c r="H291" s="63">
        <v>66</v>
      </c>
      <c r="I291" s="63">
        <v>73</v>
      </c>
      <c r="J291" s="22">
        <f t="shared" si="35"/>
        <v>0.004523336303200603</v>
      </c>
    </row>
    <row r="292" spans="1:10" ht="12.75">
      <c r="A292" s="11" t="s">
        <v>50</v>
      </c>
      <c r="B292" s="24">
        <v>28</v>
      </c>
      <c r="C292" s="24">
        <v>33</v>
      </c>
      <c r="D292" s="22">
        <f t="shared" si="34"/>
        <v>0.004374316513044837</v>
      </c>
      <c r="G292" s="11" t="s">
        <v>50</v>
      </c>
      <c r="H292" s="63">
        <v>66</v>
      </c>
      <c r="I292" s="63">
        <v>80</v>
      </c>
      <c r="J292" s="22">
        <f t="shared" si="35"/>
        <v>0.004523336303200603</v>
      </c>
    </row>
    <row r="293" spans="1:10" ht="12.75">
      <c r="A293" s="11" t="s">
        <v>24</v>
      </c>
      <c r="B293" s="24">
        <v>258</v>
      </c>
      <c r="C293" s="24">
        <v>230</v>
      </c>
      <c r="D293" s="22">
        <f t="shared" si="34"/>
        <v>0.040306202155913136</v>
      </c>
      <c r="G293" s="11" t="s">
        <v>24</v>
      </c>
      <c r="H293" s="63">
        <v>438</v>
      </c>
      <c r="I293" s="63">
        <v>424</v>
      </c>
      <c r="J293" s="22">
        <f t="shared" si="35"/>
        <v>0.030018504557604003</v>
      </c>
    </row>
    <row r="294" spans="1:10" ht="12.75">
      <c r="A294" s="11" t="s">
        <v>25</v>
      </c>
      <c r="B294" s="24">
        <v>71</v>
      </c>
      <c r="C294" s="24">
        <v>82</v>
      </c>
      <c r="D294" s="22">
        <f t="shared" si="34"/>
        <v>0.011092016872363693</v>
      </c>
      <c r="G294" s="11" t="s">
        <v>25</v>
      </c>
      <c r="H294" s="63">
        <v>180</v>
      </c>
      <c r="I294" s="63">
        <v>187</v>
      </c>
      <c r="J294" s="22">
        <f t="shared" si="35"/>
        <v>0.012336371736001646</v>
      </c>
    </row>
    <row r="295" spans="1:10" ht="12.75">
      <c r="A295" s="11" t="s">
        <v>26</v>
      </c>
      <c r="B295" s="24">
        <v>587</v>
      </c>
      <c r="C295" s="24">
        <v>509</v>
      </c>
      <c r="D295" s="22">
        <f t="shared" si="34"/>
        <v>0.09170442118418998</v>
      </c>
      <c r="G295" s="11" t="s">
        <v>26</v>
      </c>
      <c r="H295" s="63">
        <v>1624</v>
      </c>
      <c r="I295" s="63">
        <v>1519</v>
      </c>
      <c r="J295" s="22">
        <f t="shared" si="35"/>
        <v>0.11130148721814817</v>
      </c>
    </row>
    <row r="296" spans="1:10" ht="12.75">
      <c r="A296" s="11" t="s">
        <v>27</v>
      </c>
      <c r="B296" s="24">
        <v>111</v>
      </c>
      <c r="C296" s="24">
        <v>130</v>
      </c>
      <c r="D296" s="22">
        <f t="shared" si="34"/>
        <v>0.017341040462427744</v>
      </c>
      <c r="G296" s="11" t="s">
        <v>27</v>
      </c>
      <c r="H296" s="63">
        <v>320</v>
      </c>
      <c r="I296" s="63">
        <v>296</v>
      </c>
      <c r="J296" s="22">
        <f t="shared" si="35"/>
        <v>0.021931327530669592</v>
      </c>
    </row>
    <row r="297" spans="1:10" ht="12.75">
      <c r="A297" s="11" t="s">
        <v>28</v>
      </c>
      <c r="B297" s="24">
        <v>31</v>
      </c>
      <c r="C297" s="24">
        <v>37</v>
      </c>
      <c r="D297" s="22">
        <f t="shared" si="34"/>
        <v>0.0048429932822996406</v>
      </c>
      <c r="G297" s="11" t="s">
        <v>28</v>
      </c>
      <c r="H297" s="63">
        <v>78</v>
      </c>
      <c r="I297" s="63">
        <v>84</v>
      </c>
      <c r="J297" s="22">
        <f t="shared" si="35"/>
        <v>0.005345761085600712</v>
      </c>
    </row>
    <row r="298" spans="1:10" ht="12.75">
      <c r="A298" s="11" t="s">
        <v>29</v>
      </c>
      <c r="B298" s="24">
        <v>346</v>
      </c>
      <c r="C298" s="24">
        <v>326</v>
      </c>
      <c r="D298" s="22">
        <f t="shared" si="34"/>
        <v>0.05405405405405406</v>
      </c>
      <c r="G298" s="11" t="s">
        <v>29</v>
      </c>
      <c r="H298" s="63">
        <v>851</v>
      </c>
      <c r="I298" s="63">
        <v>823</v>
      </c>
      <c r="J298" s="22">
        <f t="shared" si="35"/>
        <v>0.05832362415187444</v>
      </c>
    </row>
    <row r="299" spans="1:10" ht="12.75">
      <c r="A299" s="11" t="s">
        <v>30</v>
      </c>
      <c r="B299" s="24">
        <v>46</v>
      </c>
      <c r="C299" s="24">
        <v>33</v>
      </c>
      <c r="D299" s="22">
        <f t="shared" si="34"/>
        <v>0.00718637712857366</v>
      </c>
      <c r="G299" s="11" t="s">
        <v>30</v>
      </c>
      <c r="H299" s="63">
        <v>179</v>
      </c>
      <c r="I299" s="63">
        <v>162</v>
      </c>
      <c r="J299" s="22">
        <f t="shared" si="35"/>
        <v>0.012267836337468302</v>
      </c>
    </row>
    <row r="300" spans="1:10" ht="12.75">
      <c r="A300" s="11" t="s">
        <v>31</v>
      </c>
      <c r="B300" s="24">
        <v>81</v>
      </c>
      <c r="C300" s="24">
        <v>84</v>
      </c>
      <c r="D300" s="22">
        <f t="shared" si="34"/>
        <v>0.012654272769879706</v>
      </c>
      <c r="G300" s="11" t="s">
        <v>31</v>
      </c>
      <c r="H300" s="63">
        <v>192</v>
      </c>
      <c r="I300" s="63">
        <v>182</v>
      </c>
      <c r="J300" s="22">
        <f t="shared" si="35"/>
        <v>0.013158796518401754</v>
      </c>
    </row>
    <row r="301" spans="1:10" ht="12.75">
      <c r="A301" s="11" t="s">
        <v>32</v>
      </c>
      <c r="B301" s="24">
        <v>87</v>
      </c>
      <c r="C301" s="24">
        <v>120</v>
      </c>
      <c r="D301" s="22">
        <f t="shared" si="34"/>
        <v>0.013591626308389315</v>
      </c>
      <c r="G301" s="11" t="s">
        <v>32</v>
      </c>
      <c r="H301" s="63">
        <v>240</v>
      </c>
      <c r="I301" s="63">
        <v>263</v>
      </c>
      <c r="J301" s="22">
        <f t="shared" si="35"/>
        <v>0.016448495648002194</v>
      </c>
    </row>
    <row r="302" spans="1:10" ht="12.75">
      <c r="A302" s="11" t="s">
        <v>33</v>
      </c>
      <c r="B302" s="24">
        <v>102</v>
      </c>
      <c r="C302" s="24">
        <v>121</v>
      </c>
      <c r="D302" s="22">
        <f t="shared" si="34"/>
        <v>0.015935010154663334</v>
      </c>
      <c r="G302" s="11" t="s">
        <v>33</v>
      </c>
      <c r="H302" s="63">
        <v>290</v>
      </c>
      <c r="I302" s="63">
        <v>311</v>
      </c>
      <c r="J302" s="22">
        <f t="shared" si="35"/>
        <v>0.019875265574669315</v>
      </c>
    </row>
    <row r="303" spans="1:10" ht="12.75">
      <c r="A303" s="11" t="s">
        <v>35</v>
      </c>
      <c r="B303" s="24">
        <v>34</v>
      </c>
      <c r="C303" s="24">
        <v>36</v>
      </c>
      <c r="D303" s="22">
        <f t="shared" si="34"/>
        <v>0.005311670051554445</v>
      </c>
      <c r="G303" s="11" t="s">
        <v>35</v>
      </c>
      <c r="H303" s="63">
        <v>74</v>
      </c>
      <c r="I303" s="63">
        <v>84</v>
      </c>
      <c r="J303" s="22">
        <f t="shared" si="35"/>
        <v>0.005071619491467343</v>
      </c>
    </row>
    <row r="304" spans="1:10" ht="12.75">
      <c r="A304" s="11" t="s">
        <v>36</v>
      </c>
      <c r="B304" s="24">
        <v>289</v>
      </c>
      <c r="C304" s="24">
        <v>258</v>
      </c>
      <c r="D304" s="22">
        <f t="shared" si="34"/>
        <v>0.04514919543821278</v>
      </c>
      <c r="G304" s="11" t="s">
        <v>36</v>
      </c>
      <c r="H304" s="63">
        <v>671</v>
      </c>
      <c r="I304" s="63">
        <v>659</v>
      </c>
      <c r="J304" s="22">
        <f t="shared" si="35"/>
        <v>0.0459872524158728</v>
      </c>
    </row>
    <row r="305" spans="1:10" ht="12.75">
      <c r="A305" s="11" t="s">
        <v>37</v>
      </c>
      <c r="B305" s="24">
        <v>68</v>
      </c>
      <c r="C305" s="24">
        <v>54</v>
      </c>
      <c r="D305" s="22">
        <f t="shared" si="34"/>
        <v>0.01062334010310889</v>
      </c>
      <c r="G305" s="11" t="s">
        <v>37</v>
      </c>
      <c r="H305" s="63">
        <v>146</v>
      </c>
      <c r="I305" s="63">
        <v>157</v>
      </c>
      <c r="J305" s="22">
        <f t="shared" si="35"/>
        <v>0.010006168185868</v>
      </c>
    </row>
    <row r="306" spans="1:10" ht="12.75">
      <c r="A306" s="11" t="s">
        <v>38</v>
      </c>
      <c r="B306" s="24">
        <v>57</v>
      </c>
      <c r="C306" s="24">
        <v>42</v>
      </c>
      <c r="D306" s="22">
        <f t="shared" si="34"/>
        <v>0.008904858615841275</v>
      </c>
      <c r="G306" s="11" t="s">
        <v>38</v>
      </c>
      <c r="H306" s="63">
        <v>109</v>
      </c>
      <c r="I306" s="63">
        <v>129</v>
      </c>
      <c r="J306" s="22">
        <f t="shared" si="35"/>
        <v>0.007470358440134329</v>
      </c>
    </row>
    <row r="307" spans="1:10" ht="12.75">
      <c r="A307" s="11" t="s">
        <v>34</v>
      </c>
      <c r="B307" s="24">
        <v>14</v>
      </c>
      <c r="C307" s="24">
        <v>6</v>
      </c>
      <c r="D307" s="22">
        <f t="shared" si="34"/>
        <v>0.0021871582565224186</v>
      </c>
      <c r="G307" s="11" t="s">
        <v>34</v>
      </c>
      <c r="H307" s="63">
        <v>20</v>
      </c>
      <c r="I307" s="63">
        <v>18</v>
      </c>
      <c r="J307" s="22">
        <f t="shared" si="35"/>
        <v>0.0013707079706668495</v>
      </c>
    </row>
    <row r="308" spans="1:10" ht="12.75">
      <c r="A308" s="11" t="s">
        <v>39</v>
      </c>
      <c r="B308" s="24">
        <v>58</v>
      </c>
      <c r="C308" s="24">
        <v>66</v>
      </c>
      <c r="D308" s="22">
        <f t="shared" si="34"/>
        <v>0.009061084205592877</v>
      </c>
      <c r="G308" s="11" t="s">
        <v>39</v>
      </c>
      <c r="H308" s="63">
        <v>193</v>
      </c>
      <c r="I308" s="63">
        <v>192</v>
      </c>
      <c r="J308" s="22">
        <f t="shared" si="35"/>
        <v>0.013227331916935097</v>
      </c>
    </row>
    <row r="309" spans="1:10" ht="12.75">
      <c r="A309" s="11" t="s">
        <v>40</v>
      </c>
      <c r="B309" s="24">
        <v>63</v>
      </c>
      <c r="C309" s="24">
        <v>61</v>
      </c>
      <c r="D309" s="22">
        <f t="shared" si="34"/>
        <v>0.009842212154350882</v>
      </c>
      <c r="G309" s="11" t="s">
        <v>40</v>
      </c>
      <c r="H309" s="63">
        <v>216</v>
      </c>
      <c r="I309" s="63">
        <v>257</v>
      </c>
      <c r="J309" s="22">
        <f t="shared" si="35"/>
        <v>0.014803646083201973</v>
      </c>
    </row>
    <row r="310" spans="1:10" ht="12.75">
      <c r="A310" s="11" t="s">
        <v>41</v>
      </c>
      <c r="B310" s="24">
        <v>202</v>
      </c>
      <c r="C310" s="24">
        <v>199</v>
      </c>
      <c r="D310" s="22">
        <f t="shared" si="34"/>
        <v>0.031557569129823465</v>
      </c>
      <c r="G310" s="11" t="s">
        <v>41</v>
      </c>
      <c r="H310" s="63">
        <v>330</v>
      </c>
      <c r="I310" s="63">
        <v>367</v>
      </c>
      <c r="J310" s="22">
        <f t="shared" si="35"/>
        <v>0.022616681516003014</v>
      </c>
    </row>
    <row r="311" spans="1:10" ht="12.75">
      <c r="A311" s="11" t="s">
        <v>42</v>
      </c>
      <c r="B311" s="24">
        <v>118</v>
      </c>
      <c r="C311" s="24">
        <v>122</v>
      </c>
      <c r="D311" s="22">
        <f t="shared" si="34"/>
        <v>0.018434619590688955</v>
      </c>
      <c r="G311" s="11" t="s">
        <v>42</v>
      </c>
      <c r="H311" s="63">
        <v>344</v>
      </c>
      <c r="I311" s="63">
        <v>337</v>
      </c>
      <c r="J311" s="22">
        <f t="shared" si="35"/>
        <v>0.02357617709546981</v>
      </c>
    </row>
    <row r="312" spans="1:10" ht="12.75">
      <c r="A312" s="11" t="s">
        <v>43</v>
      </c>
      <c r="B312" s="24">
        <v>566</v>
      </c>
      <c r="C312" s="24">
        <v>559</v>
      </c>
      <c r="D312" s="22">
        <f t="shared" si="34"/>
        <v>0.08842368379940635</v>
      </c>
      <c r="G312" s="11" t="s">
        <v>43</v>
      </c>
      <c r="H312" s="63">
        <v>778</v>
      </c>
      <c r="I312" s="63">
        <v>748</v>
      </c>
      <c r="J312" s="22">
        <f t="shared" si="35"/>
        <v>0.05332054005894044</v>
      </c>
    </row>
    <row r="313" spans="1:10" ht="12.75">
      <c r="A313" s="11" t="s">
        <v>44</v>
      </c>
      <c r="B313" s="24">
        <v>27</v>
      </c>
      <c r="C313" s="24">
        <v>33</v>
      </c>
      <c r="D313" s="22">
        <f t="shared" si="34"/>
        <v>0.004218090923293235</v>
      </c>
      <c r="G313" s="11" t="s">
        <v>44</v>
      </c>
      <c r="H313" s="63">
        <v>123</v>
      </c>
      <c r="I313" s="63">
        <v>122</v>
      </c>
      <c r="J313" s="22">
        <f t="shared" si="35"/>
        <v>0.008429854019601123</v>
      </c>
    </row>
    <row r="314" spans="1:10" ht="12.75">
      <c r="A314" s="11" t="s">
        <v>45</v>
      </c>
      <c r="B314" s="24">
        <v>379</v>
      </c>
      <c r="C314" s="24">
        <v>394</v>
      </c>
      <c r="D314" s="22">
        <f t="shared" si="34"/>
        <v>0.0592094985158569</v>
      </c>
      <c r="G314" s="11" t="s">
        <v>45</v>
      </c>
      <c r="H314" s="63">
        <v>978</v>
      </c>
      <c r="I314" s="63">
        <v>1035</v>
      </c>
      <c r="J314" s="22">
        <f t="shared" si="35"/>
        <v>0.06702761976560893</v>
      </c>
    </row>
    <row r="315" spans="1:10" ht="12.75">
      <c r="A315" s="11" t="s">
        <v>46</v>
      </c>
      <c r="B315" s="24">
        <v>177</v>
      </c>
      <c r="C315" s="24">
        <v>174</v>
      </c>
      <c r="D315" s="22">
        <f t="shared" si="34"/>
        <v>0.027651929386033433</v>
      </c>
      <c r="G315" s="11" t="s">
        <v>46</v>
      </c>
      <c r="H315" s="63">
        <v>361</v>
      </c>
      <c r="I315" s="63">
        <v>400</v>
      </c>
      <c r="J315" s="22">
        <f t="shared" si="35"/>
        <v>0.02474127887053663</v>
      </c>
    </row>
    <row r="316" spans="1:10" ht="12.75">
      <c r="A316" s="11" t="s">
        <v>47</v>
      </c>
      <c r="B316" s="24">
        <v>46</v>
      </c>
      <c r="C316" s="24">
        <v>41</v>
      </c>
      <c r="D316" s="22">
        <f t="shared" si="34"/>
        <v>0.00718637712857366</v>
      </c>
      <c r="G316" s="11" t="s">
        <v>47</v>
      </c>
      <c r="H316" s="63">
        <v>104</v>
      </c>
      <c r="I316" s="63">
        <v>107</v>
      </c>
      <c r="J316" s="22">
        <f t="shared" si="35"/>
        <v>0.007127681447467617</v>
      </c>
    </row>
    <row r="317" spans="1:10" ht="12.75">
      <c r="A317" s="11" t="s">
        <v>48</v>
      </c>
      <c r="B317" s="24">
        <v>70</v>
      </c>
      <c r="C317" s="24">
        <v>49</v>
      </c>
      <c r="D317" s="22">
        <f t="shared" si="34"/>
        <v>0.010935791282612092</v>
      </c>
      <c r="G317" s="11" t="s">
        <v>48</v>
      </c>
      <c r="H317" s="63">
        <v>113</v>
      </c>
      <c r="I317" s="63">
        <v>86</v>
      </c>
      <c r="J317" s="22">
        <f t="shared" si="35"/>
        <v>0.0077445000342676994</v>
      </c>
    </row>
    <row r="318" spans="1:10" ht="12.75">
      <c r="A318" s="11" t="s">
        <v>49</v>
      </c>
      <c r="B318" s="24">
        <v>246</v>
      </c>
      <c r="C318" s="24">
        <v>251</v>
      </c>
      <c r="D318" s="22">
        <f t="shared" si="34"/>
        <v>0.03843149507889392</v>
      </c>
      <c r="G318" s="11" t="s">
        <v>49</v>
      </c>
      <c r="H318" s="63">
        <v>528</v>
      </c>
      <c r="I318" s="63">
        <v>581</v>
      </c>
      <c r="J318" s="22">
        <f t="shared" si="35"/>
        <v>0.03618669042560482</v>
      </c>
    </row>
    <row r="319" spans="1:10" ht="13.5" thickBot="1">
      <c r="A319" s="66" t="s">
        <v>2</v>
      </c>
      <c r="B319" s="73">
        <f>SUM(B273:B318)</f>
        <v>6401</v>
      </c>
      <c r="C319" s="73">
        <f>SUM(C273:C318)</f>
        <v>6311</v>
      </c>
      <c r="D319" s="69">
        <f>SUM(D273:D318)</f>
        <v>0.9999999999999999</v>
      </c>
      <c r="G319" s="66" t="s">
        <v>2</v>
      </c>
      <c r="H319" s="73">
        <f>SUM(H273:H318)</f>
        <v>14591</v>
      </c>
      <c r="I319" s="73">
        <f>SUM(I273:I318)</f>
        <v>14877</v>
      </c>
      <c r="J319" s="69">
        <f>SUM(J273:J318)</f>
        <v>1.0000000000000002</v>
      </c>
    </row>
    <row r="320" ht="13.5" thickTop="1"/>
    <row r="321" spans="1:11" ht="12.75">
      <c r="A321" s="1" t="s">
        <v>173</v>
      </c>
      <c r="B321" s="2"/>
      <c r="C321" s="2"/>
      <c r="D321" s="3"/>
      <c r="E321" s="5"/>
      <c r="G321" s="1" t="s">
        <v>176</v>
      </c>
      <c r="H321" s="2"/>
      <c r="I321" s="2"/>
      <c r="J321" s="2"/>
      <c r="K321" s="4"/>
    </row>
    <row r="322" spans="1:11" ht="12.75">
      <c r="A322" s="4" t="s">
        <v>186</v>
      </c>
      <c r="B322" s="5"/>
      <c r="C322" s="5"/>
      <c r="D322" s="6"/>
      <c r="E322" s="5"/>
      <c r="G322" s="4" t="s">
        <v>188</v>
      </c>
      <c r="H322" s="5"/>
      <c r="I322" s="5"/>
      <c r="J322" s="5"/>
      <c r="K322" s="4"/>
    </row>
    <row r="323" spans="1:11" ht="12.75">
      <c r="A323" s="7"/>
      <c r="B323" s="8"/>
      <c r="C323" s="8"/>
      <c r="D323" s="9"/>
      <c r="E323" s="5"/>
      <c r="G323" s="7"/>
      <c r="H323" s="8"/>
      <c r="I323" s="8"/>
      <c r="J323" s="8"/>
      <c r="K323" s="4"/>
    </row>
    <row r="324" spans="1:10" ht="12.75">
      <c r="A324" s="12"/>
      <c r="B324" s="64" t="s">
        <v>174</v>
      </c>
      <c r="C324" s="64" t="s">
        <v>121</v>
      </c>
      <c r="D324" s="64"/>
      <c r="G324" s="12"/>
      <c r="H324" s="64" t="s">
        <v>174</v>
      </c>
      <c r="I324" s="64" t="s">
        <v>121</v>
      </c>
      <c r="J324" s="12"/>
    </row>
    <row r="325" spans="1:10" ht="12.75">
      <c r="A325" s="13"/>
      <c r="B325" s="43" t="s">
        <v>185</v>
      </c>
      <c r="C325" s="43" t="s">
        <v>175</v>
      </c>
      <c r="D325" s="43" t="s">
        <v>74</v>
      </c>
      <c r="G325" s="13"/>
      <c r="H325" s="43" t="s">
        <v>177</v>
      </c>
      <c r="I325" s="43" t="s">
        <v>178</v>
      </c>
      <c r="J325" s="43" t="s">
        <v>74</v>
      </c>
    </row>
    <row r="326" spans="1:10" ht="12.75">
      <c r="A326" s="13"/>
      <c r="B326" s="43" t="s">
        <v>166</v>
      </c>
      <c r="C326" s="43" t="s">
        <v>161</v>
      </c>
      <c r="D326" s="43" t="s">
        <v>167</v>
      </c>
      <c r="G326" s="13"/>
      <c r="H326" s="43" t="s">
        <v>166</v>
      </c>
      <c r="I326" s="43" t="s">
        <v>161</v>
      </c>
      <c r="J326" s="43" t="s">
        <v>167</v>
      </c>
    </row>
    <row r="327" spans="1:10" ht="12.75">
      <c r="A327" s="14" t="s">
        <v>0</v>
      </c>
      <c r="B327" s="65"/>
      <c r="C327" s="65" t="s">
        <v>145</v>
      </c>
      <c r="D327" s="65"/>
      <c r="G327" s="14" t="s">
        <v>0</v>
      </c>
      <c r="H327" s="65"/>
      <c r="I327" s="65" t="s">
        <v>145</v>
      </c>
      <c r="J327" s="65"/>
    </row>
    <row r="328" spans="1:10" ht="12.75">
      <c r="A328" s="11" t="s">
        <v>5</v>
      </c>
      <c r="B328" s="89">
        <v>32</v>
      </c>
      <c r="C328" s="89">
        <v>29</v>
      </c>
      <c r="D328" s="22">
        <f>B328/$B$374</f>
        <v>0.002750322303394929</v>
      </c>
      <c r="G328" s="11" t="s">
        <v>5</v>
      </c>
      <c r="H328" s="89">
        <v>40</v>
      </c>
      <c r="I328" s="89">
        <v>43</v>
      </c>
      <c r="J328" s="22">
        <f>H328/$H$374</f>
        <v>0.002227791701475912</v>
      </c>
    </row>
    <row r="329" spans="1:10" ht="12.75">
      <c r="A329" s="11" t="s">
        <v>6</v>
      </c>
      <c r="B329" s="89">
        <v>369</v>
      </c>
      <c r="C329" s="89">
        <v>209</v>
      </c>
      <c r="D329" s="22">
        <f aca="true" t="shared" si="36" ref="D329:D373">B329/$B$374</f>
        <v>0.03171465406102278</v>
      </c>
      <c r="G329" s="11" t="s">
        <v>6</v>
      </c>
      <c r="H329" s="89">
        <v>575</v>
      </c>
      <c r="I329" s="89">
        <v>402</v>
      </c>
      <c r="J329" s="22">
        <f aca="true" t="shared" si="37" ref="J329:J373">H329/$H$374</f>
        <v>0.03202450570871623</v>
      </c>
    </row>
    <row r="330" spans="1:10" ht="12.75">
      <c r="A330" s="11" t="s">
        <v>7</v>
      </c>
      <c r="B330" s="89">
        <v>70</v>
      </c>
      <c r="C330" s="89">
        <v>39</v>
      </c>
      <c r="D330" s="22">
        <f t="shared" si="36"/>
        <v>0.006016330038676407</v>
      </c>
      <c r="G330" s="11" t="s">
        <v>7</v>
      </c>
      <c r="H330" s="89">
        <v>87</v>
      </c>
      <c r="I330" s="89">
        <v>68</v>
      </c>
      <c r="J330" s="22">
        <f t="shared" si="37"/>
        <v>0.0048454469507101085</v>
      </c>
    </row>
    <row r="331" spans="1:10" ht="12.75">
      <c r="A331" s="11" t="s">
        <v>8</v>
      </c>
      <c r="B331" s="89">
        <v>323</v>
      </c>
      <c r="C331" s="89">
        <v>200</v>
      </c>
      <c r="D331" s="22">
        <f t="shared" si="36"/>
        <v>0.027761065749892566</v>
      </c>
      <c r="G331" s="11" t="s">
        <v>8</v>
      </c>
      <c r="H331" s="89">
        <v>640</v>
      </c>
      <c r="I331" s="89">
        <v>431</v>
      </c>
      <c r="J331" s="22">
        <f t="shared" si="37"/>
        <v>0.03564466722361459</v>
      </c>
    </row>
    <row r="332" spans="1:10" ht="12.75">
      <c r="A332" s="11" t="s">
        <v>9</v>
      </c>
      <c r="B332" s="89">
        <v>45</v>
      </c>
      <c r="C332" s="89">
        <v>39</v>
      </c>
      <c r="D332" s="22">
        <f t="shared" si="36"/>
        <v>0.003867640739149119</v>
      </c>
      <c r="G332" s="11" t="s">
        <v>9</v>
      </c>
      <c r="H332" s="89">
        <v>91</v>
      </c>
      <c r="I332" s="89">
        <v>66</v>
      </c>
      <c r="J332" s="22">
        <f t="shared" si="37"/>
        <v>0.0050682261208577</v>
      </c>
    </row>
    <row r="333" spans="1:10" ht="12.75">
      <c r="A333" s="11" t="s">
        <v>10</v>
      </c>
      <c r="B333" s="89">
        <v>126</v>
      </c>
      <c r="C333" s="89">
        <v>77</v>
      </c>
      <c r="D333" s="22">
        <f t="shared" si="36"/>
        <v>0.010829394069617533</v>
      </c>
      <c r="G333" s="11" t="s">
        <v>10</v>
      </c>
      <c r="H333" s="89">
        <v>187</v>
      </c>
      <c r="I333" s="89">
        <v>109</v>
      </c>
      <c r="J333" s="22">
        <f t="shared" si="37"/>
        <v>0.010414926204399889</v>
      </c>
    </row>
    <row r="334" spans="1:10" ht="12.75">
      <c r="A334" s="11" t="s">
        <v>11</v>
      </c>
      <c r="B334" s="89">
        <v>373</v>
      </c>
      <c r="C334" s="89">
        <v>242</v>
      </c>
      <c r="D334" s="22">
        <f t="shared" si="36"/>
        <v>0.03205844434894714</v>
      </c>
      <c r="G334" s="11" t="s">
        <v>11</v>
      </c>
      <c r="H334" s="89">
        <v>572</v>
      </c>
      <c r="I334" s="89">
        <v>358</v>
      </c>
      <c r="J334" s="22">
        <f t="shared" si="37"/>
        <v>0.03185742133110554</v>
      </c>
    </row>
    <row r="335" spans="1:10" ht="12.75">
      <c r="A335" s="11" t="s">
        <v>12</v>
      </c>
      <c r="B335" s="89">
        <v>452</v>
      </c>
      <c r="C335" s="89">
        <v>238</v>
      </c>
      <c r="D335" s="22">
        <f t="shared" si="36"/>
        <v>0.03884830253545337</v>
      </c>
      <c r="G335" s="11" t="s">
        <v>12</v>
      </c>
      <c r="H335" s="89">
        <v>750</v>
      </c>
      <c r="I335" s="89">
        <v>464</v>
      </c>
      <c r="J335" s="22">
        <f t="shared" si="37"/>
        <v>0.04177109440267335</v>
      </c>
    </row>
    <row r="336" spans="1:10" ht="12.75">
      <c r="A336" s="11" t="s">
        <v>13</v>
      </c>
      <c r="B336" s="89">
        <v>17</v>
      </c>
      <c r="C336" s="89">
        <v>11</v>
      </c>
      <c r="D336" s="22">
        <f t="shared" si="36"/>
        <v>0.0014611087236785561</v>
      </c>
      <c r="G336" s="11" t="s">
        <v>13</v>
      </c>
      <c r="H336" s="89">
        <v>35</v>
      </c>
      <c r="I336" s="89">
        <v>13</v>
      </c>
      <c r="J336" s="22">
        <f t="shared" si="37"/>
        <v>0.001949317738791423</v>
      </c>
    </row>
    <row r="337" spans="1:10" ht="12.75">
      <c r="A337" s="11" t="s">
        <v>14</v>
      </c>
      <c r="B337" s="89">
        <v>650</v>
      </c>
      <c r="C337" s="89">
        <v>407</v>
      </c>
      <c r="D337" s="22">
        <f t="shared" si="36"/>
        <v>0.055865921787709494</v>
      </c>
      <c r="G337" s="11" t="s">
        <v>14</v>
      </c>
      <c r="H337" s="89">
        <v>985</v>
      </c>
      <c r="I337" s="89">
        <v>691</v>
      </c>
      <c r="J337" s="22">
        <f t="shared" si="37"/>
        <v>0.05485937064884433</v>
      </c>
    </row>
    <row r="338" spans="1:10" ht="12.75">
      <c r="A338" s="11" t="s">
        <v>15</v>
      </c>
      <c r="B338" s="89">
        <v>206</v>
      </c>
      <c r="C338" s="89">
        <v>133</v>
      </c>
      <c r="D338" s="22">
        <f t="shared" si="36"/>
        <v>0.017705199828104857</v>
      </c>
      <c r="G338" s="11" t="s">
        <v>15</v>
      </c>
      <c r="H338" s="89">
        <v>260</v>
      </c>
      <c r="I338" s="89">
        <v>173</v>
      </c>
      <c r="J338" s="22">
        <f t="shared" si="37"/>
        <v>0.014480646059593427</v>
      </c>
    </row>
    <row r="339" spans="1:10" ht="12.75">
      <c r="A339" s="11" t="s">
        <v>16</v>
      </c>
      <c r="B339" s="89">
        <v>129</v>
      </c>
      <c r="C339" s="89">
        <v>83</v>
      </c>
      <c r="D339" s="22">
        <f t="shared" si="36"/>
        <v>0.011087236785560808</v>
      </c>
      <c r="G339" s="11" t="s">
        <v>16</v>
      </c>
      <c r="H339" s="89">
        <v>182</v>
      </c>
      <c r="I339" s="89">
        <v>133</v>
      </c>
      <c r="J339" s="22">
        <f t="shared" si="37"/>
        <v>0.0101364522417154</v>
      </c>
    </row>
    <row r="340" spans="1:10" ht="12.75">
      <c r="A340" s="11" t="s">
        <v>17</v>
      </c>
      <c r="B340" s="89">
        <v>168</v>
      </c>
      <c r="C340" s="89">
        <v>100</v>
      </c>
      <c r="D340" s="22">
        <f t="shared" si="36"/>
        <v>0.014439192092823377</v>
      </c>
      <c r="G340" s="11" t="s">
        <v>17</v>
      </c>
      <c r="H340" s="89">
        <v>225</v>
      </c>
      <c r="I340" s="89">
        <v>147</v>
      </c>
      <c r="J340" s="22">
        <f t="shared" si="37"/>
        <v>0.012531328320802004</v>
      </c>
    </row>
    <row r="341" spans="1:10" ht="12.75">
      <c r="A341" s="11" t="s">
        <v>18</v>
      </c>
      <c r="B341" s="89">
        <v>82</v>
      </c>
      <c r="C341" s="89">
        <v>64</v>
      </c>
      <c r="D341" s="22">
        <f t="shared" si="36"/>
        <v>0.007047700902449505</v>
      </c>
      <c r="G341" s="11" t="s">
        <v>18</v>
      </c>
      <c r="H341" s="89">
        <v>149</v>
      </c>
      <c r="I341" s="89">
        <v>126</v>
      </c>
      <c r="J341" s="22">
        <f t="shared" si="37"/>
        <v>0.008298524087997772</v>
      </c>
    </row>
    <row r="342" spans="1:10" ht="12.75">
      <c r="A342" s="11" t="s">
        <v>19</v>
      </c>
      <c r="B342" s="89">
        <v>157</v>
      </c>
      <c r="C342" s="89">
        <v>93</v>
      </c>
      <c r="D342" s="22">
        <f t="shared" si="36"/>
        <v>0.013493768801031371</v>
      </c>
      <c r="G342" s="11" t="s">
        <v>19</v>
      </c>
      <c r="H342" s="89">
        <v>229</v>
      </c>
      <c r="I342" s="89">
        <v>135</v>
      </c>
      <c r="J342" s="22">
        <f t="shared" si="37"/>
        <v>0.012754107490949596</v>
      </c>
    </row>
    <row r="343" spans="1:10" ht="12.75">
      <c r="A343" s="11" t="s">
        <v>20</v>
      </c>
      <c r="B343" s="89">
        <v>225</v>
      </c>
      <c r="C343" s="89">
        <v>181</v>
      </c>
      <c r="D343" s="22">
        <f t="shared" si="36"/>
        <v>0.019338203695745595</v>
      </c>
      <c r="G343" s="11" t="s">
        <v>20</v>
      </c>
      <c r="H343" s="89">
        <v>316</v>
      </c>
      <c r="I343" s="89">
        <v>234</v>
      </c>
      <c r="J343" s="22">
        <f t="shared" si="37"/>
        <v>0.017599554441659705</v>
      </c>
    </row>
    <row r="344" spans="1:10" ht="12.75">
      <c r="A344" s="11" t="s">
        <v>21</v>
      </c>
      <c r="B344" s="89">
        <v>122</v>
      </c>
      <c r="C344" s="89">
        <v>64</v>
      </c>
      <c r="D344" s="22">
        <f t="shared" si="36"/>
        <v>0.010485603781693166</v>
      </c>
      <c r="G344" s="11" t="s">
        <v>21</v>
      </c>
      <c r="H344" s="89">
        <v>177</v>
      </c>
      <c r="I344" s="89">
        <v>102</v>
      </c>
      <c r="J344" s="22">
        <f t="shared" si="37"/>
        <v>0.009857978279030911</v>
      </c>
    </row>
    <row r="345" spans="1:10" ht="12.75">
      <c r="A345" s="11" t="s">
        <v>22</v>
      </c>
      <c r="B345" s="89">
        <v>288</v>
      </c>
      <c r="C345" s="89">
        <v>158</v>
      </c>
      <c r="D345" s="22">
        <f t="shared" si="36"/>
        <v>0.02475290073055436</v>
      </c>
      <c r="G345" s="11" t="s">
        <v>22</v>
      </c>
      <c r="H345" s="89">
        <v>448</v>
      </c>
      <c r="I345" s="89">
        <v>295</v>
      </c>
      <c r="J345" s="22">
        <f t="shared" si="37"/>
        <v>0.024951267056530214</v>
      </c>
    </row>
    <row r="346" spans="1:10" ht="12.75">
      <c r="A346" s="11" t="s">
        <v>23</v>
      </c>
      <c r="B346" s="89">
        <v>57</v>
      </c>
      <c r="C346" s="89">
        <v>40</v>
      </c>
      <c r="D346" s="22">
        <f t="shared" si="36"/>
        <v>0.004899011602922217</v>
      </c>
      <c r="G346" s="11" t="s">
        <v>23</v>
      </c>
      <c r="H346" s="89">
        <v>123</v>
      </c>
      <c r="I346" s="89">
        <v>70</v>
      </c>
      <c r="J346" s="22">
        <f t="shared" si="37"/>
        <v>0.00685045948203843</v>
      </c>
    </row>
    <row r="347" spans="1:10" ht="12.75">
      <c r="A347" s="11" t="s">
        <v>50</v>
      </c>
      <c r="B347" s="89">
        <v>111</v>
      </c>
      <c r="C347" s="89">
        <v>58</v>
      </c>
      <c r="D347" s="22">
        <f t="shared" si="36"/>
        <v>0.00954018048990116</v>
      </c>
      <c r="G347" s="11" t="s">
        <v>50</v>
      </c>
      <c r="H347" s="89">
        <v>149</v>
      </c>
      <c r="I347" s="89">
        <v>96</v>
      </c>
      <c r="J347" s="22">
        <f t="shared" si="37"/>
        <v>0.008298524087997772</v>
      </c>
    </row>
    <row r="348" spans="1:10" ht="12.75">
      <c r="A348" s="11" t="s">
        <v>24</v>
      </c>
      <c r="B348" s="89">
        <v>399</v>
      </c>
      <c r="C348" s="89">
        <v>276</v>
      </c>
      <c r="D348" s="22">
        <f t="shared" si="36"/>
        <v>0.034293081220455525</v>
      </c>
      <c r="G348" s="11" t="s">
        <v>24</v>
      </c>
      <c r="H348" s="89">
        <v>688</v>
      </c>
      <c r="I348" s="89">
        <v>444</v>
      </c>
      <c r="J348" s="22">
        <f t="shared" si="37"/>
        <v>0.03831801726538569</v>
      </c>
    </row>
    <row r="349" spans="1:10" ht="12.75">
      <c r="A349" s="11" t="s">
        <v>25</v>
      </c>
      <c r="B349" s="89">
        <v>204</v>
      </c>
      <c r="C349" s="89">
        <v>84</v>
      </c>
      <c r="D349" s="22">
        <f t="shared" si="36"/>
        <v>0.017533304684142673</v>
      </c>
      <c r="G349" s="11" t="s">
        <v>25</v>
      </c>
      <c r="H349" s="89">
        <v>267</v>
      </c>
      <c r="I349" s="89">
        <v>131</v>
      </c>
      <c r="J349" s="22">
        <f t="shared" si="37"/>
        <v>0.014870509607351713</v>
      </c>
    </row>
    <row r="350" spans="1:10" ht="12.75">
      <c r="A350" s="11" t="s">
        <v>26</v>
      </c>
      <c r="B350" s="89">
        <v>1192</v>
      </c>
      <c r="C350" s="89">
        <v>677</v>
      </c>
      <c r="D350" s="22">
        <f t="shared" si="36"/>
        <v>0.1024495058014611</v>
      </c>
      <c r="G350" s="11" t="s">
        <v>26</v>
      </c>
      <c r="H350" s="89">
        <v>1659</v>
      </c>
      <c r="I350" s="89">
        <v>965</v>
      </c>
      <c r="J350" s="22">
        <f t="shared" si="37"/>
        <v>0.09239766081871345</v>
      </c>
    </row>
    <row r="351" spans="1:10" ht="12.75">
      <c r="A351" s="11" t="s">
        <v>27</v>
      </c>
      <c r="B351" s="89">
        <v>233</v>
      </c>
      <c r="C351" s="89">
        <v>161</v>
      </c>
      <c r="D351" s="22">
        <f t="shared" si="36"/>
        <v>0.020025784271594328</v>
      </c>
      <c r="G351" s="11" t="s">
        <v>27</v>
      </c>
      <c r="H351" s="89">
        <v>318</v>
      </c>
      <c r="I351" s="89">
        <v>233</v>
      </c>
      <c r="J351" s="22">
        <f t="shared" si="37"/>
        <v>0.0177109440267335</v>
      </c>
    </row>
    <row r="352" spans="1:10" ht="12.75">
      <c r="A352" s="11" t="s">
        <v>28</v>
      </c>
      <c r="B352" s="89">
        <v>99</v>
      </c>
      <c r="C352" s="89">
        <v>87</v>
      </c>
      <c r="D352" s="22">
        <f t="shared" si="36"/>
        <v>0.008508809626128062</v>
      </c>
      <c r="G352" s="11" t="s">
        <v>28</v>
      </c>
      <c r="H352" s="89">
        <v>129</v>
      </c>
      <c r="I352" s="89">
        <v>101</v>
      </c>
      <c r="J352" s="22">
        <f t="shared" si="37"/>
        <v>0.007184628237259816</v>
      </c>
    </row>
    <row r="353" spans="1:10" ht="12.75">
      <c r="A353" s="11" t="s">
        <v>29</v>
      </c>
      <c r="B353" s="89">
        <v>434</v>
      </c>
      <c r="C353" s="89">
        <v>222</v>
      </c>
      <c r="D353" s="22">
        <f t="shared" si="36"/>
        <v>0.03730124623979372</v>
      </c>
      <c r="G353" s="11" t="s">
        <v>29</v>
      </c>
      <c r="H353" s="89">
        <v>762</v>
      </c>
      <c r="I353" s="89">
        <v>453</v>
      </c>
      <c r="J353" s="22">
        <f t="shared" si="37"/>
        <v>0.042439431913116124</v>
      </c>
    </row>
    <row r="354" spans="1:10" ht="12.75">
      <c r="A354" s="11" t="s">
        <v>30</v>
      </c>
      <c r="B354" s="89">
        <v>69</v>
      </c>
      <c r="C354" s="89">
        <v>64</v>
      </c>
      <c r="D354" s="22">
        <f t="shared" si="36"/>
        <v>0.005930382466695316</v>
      </c>
      <c r="G354" s="11" t="s">
        <v>30</v>
      </c>
      <c r="H354" s="89">
        <v>159</v>
      </c>
      <c r="I354" s="89">
        <v>97</v>
      </c>
      <c r="J354" s="22">
        <f t="shared" si="37"/>
        <v>0.00885547201336675</v>
      </c>
    </row>
    <row r="355" spans="1:10" ht="12.75">
      <c r="A355" s="11" t="s">
        <v>31</v>
      </c>
      <c r="B355" s="89">
        <v>140</v>
      </c>
      <c r="C355" s="89">
        <v>102</v>
      </c>
      <c r="D355" s="22">
        <f t="shared" si="36"/>
        <v>0.012032660077352814</v>
      </c>
      <c r="G355" s="11" t="s">
        <v>31</v>
      </c>
      <c r="H355" s="89">
        <v>222</v>
      </c>
      <c r="I355" s="89">
        <v>164</v>
      </c>
      <c r="J355" s="22">
        <f t="shared" si="37"/>
        <v>0.012364243943191312</v>
      </c>
    </row>
    <row r="356" spans="1:10" ht="12.75">
      <c r="A356" s="11" t="s">
        <v>32</v>
      </c>
      <c r="B356" s="89">
        <v>240</v>
      </c>
      <c r="C356" s="89">
        <v>148</v>
      </c>
      <c r="D356" s="22">
        <f t="shared" si="36"/>
        <v>0.020627417275461968</v>
      </c>
      <c r="G356" s="11" t="s">
        <v>32</v>
      </c>
      <c r="H356" s="89">
        <v>303</v>
      </c>
      <c r="I356" s="89">
        <v>225</v>
      </c>
      <c r="J356" s="22">
        <f t="shared" si="37"/>
        <v>0.016875522138680033</v>
      </c>
    </row>
    <row r="357" spans="1:10" ht="12.75">
      <c r="A357" s="11" t="s">
        <v>33</v>
      </c>
      <c r="B357" s="89">
        <v>122</v>
      </c>
      <c r="C357" s="89">
        <v>129</v>
      </c>
      <c r="D357" s="22">
        <f t="shared" si="36"/>
        <v>0.010485603781693166</v>
      </c>
      <c r="G357" s="11" t="s">
        <v>33</v>
      </c>
      <c r="H357" s="89">
        <v>235</v>
      </c>
      <c r="I357" s="89">
        <v>191</v>
      </c>
      <c r="J357" s="22">
        <f t="shared" si="37"/>
        <v>0.013088276246170982</v>
      </c>
    </row>
    <row r="358" spans="1:10" ht="12.75">
      <c r="A358" s="11" t="s">
        <v>35</v>
      </c>
      <c r="B358" s="89">
        <v>111</v>
      </c>
      <c r="C358" s="89">
        <v>75</v>
      </c>
      <c r="D358" s="22">
        <f t="shared" si="36"/>
        <v>0.00954018048990116</v>
      </c>
      <c r="G358" s="11" t="s">
        <v>35</v>
      </c>
      <c r="H358" s="89">
        <v>156</v>
      </c>
      <c r="I358" s="89">
        <v>114</v>
      </c>
      <c r="J358" s="22">
        <f t="shared" si="37"/>
        <v>0.008688387635756056</v>
      </c>
    </row>
    <row r="359" spans="1:10" ht="12.75">
      <c r="A359" s="11" t="s">
        <v>36</v>
      </c>
      <c r="B359" s="89">
        <v>765</v>
      </c>
      <c r="C359" s="89">
        <v>557</v>
      </c>
      <c r="D359" s="22">
        <f t="shared" si="36"/>
        <v>0.06574989256553503</v>
      </c>
      <c r="G359" s="11" t="s">
        <v>36</v>
      </c>
      <c r="H359" s="89">
        <v>1050</v>
      </c>
      <c r="I359" s="89">
        <v>707</v>
      </c>
      <c r="J359" s="22">
        <f t="shared" si="37"/>
        <v>0.05847953216374269</v>
      </c>
    </row>
    <row r="360" spans="1:10" ht="12.75">
      <c r="A360" s="11" t="s">
        <v>37</v>
      </c>
      <c r="B360" s="89">
        <v>138</v>
      </c>
      <c r="C360" s="89">
        <v>110</v>
      </c>
      <c r="D360" s="22">
        <f t="shared" si="36"/>
        <v>0.011860764933390631</v>
      </c>
      <c r="G360" s="11" t="s">
        <v>37</v>
      </c>
      <c r="H360" s="89">
        <v>208</v>
      </c>
      <c r="I360" s="89">
        <v>184</v>
      </c>
      <c r="J360" s="22">
        <f t="shared" si="37"/>
        <v>0.011584516847674742</v>
      </c>
    </row>
    <row r="361" spans="1:10" ht="12.75">
      <c r="A361" s="11" t="s">
        <v>38</v>
      </c>
      <c r="B361" s="89">
        <v>125</v>
      </c>
      <c r="C361" s="89">
        <v>85</v>
      </c>
      <c r="D361" s="22">
        <f t="shared" si="36"/>
        <v>0.010743446497636441</v>
      </c>
      <c r="G361" s="11" t="s">
        <v>38</v>
      </c>
      <c r="H361" s="89">
        <v>178</v>
      </c>
      <c r="I361" s="89">
        <v>124</v>
      </c>
      <c r="J361" s="22">
        <f t="shared" si="37"/>
        <v>0.009913673071567809</v>
      </c>
    </row>
    <row r="362" spans="1:10" ht="12.75">
      <c r="A362" s="11" t="s">
        <v>34</v>
      </c>
      <c r="B362" s="89">
        <v>15</v>
      </c>
      <c r="C362" s="89">
        <v>10</v>
      </c>
      <c r="D362" s="22">
        <f t="shared" si="36"/>
        <v>0.001289213579716373</v>
      </c>
      <c r="G362" s="11" t="s">
        <v>34</v>
      </c>
      <c r="H362" s="89">
        <v>22</v>
      </c>
      <c r="I362" s="89">
        <v>16</v>
      </c>
      <c r="J362" s="22">
        <f t="shared" si="37"/>
        <v>0.0012252854358117517</v>
      </c>
    </row>
    <row r="363" spans="1:10" ht="12.75">
      <c r="A363" s="11" t="s">
        <v>39</v>
      </c>
      <c r="B363" s="89">
        <v>128</v>
      </c>
      <c r="C363" s="89">
        <v>92</v>
      </c>
      <c r="D363" s="22">
        <f t="shared" si="36"/>
        <v>0.011001289213579716</v>
      </c>
      <c r="G363" s="11" t="s">
        <v>39</v>
      </c>
      <c r="H363" s="89">
        <v>191</v>
      </c>
      <c r="I363" s="89">
        <v>121</v>
      </c>
      <c r="J363" s="22">
        <f t="shared" si="37"/>
        <v>0.01063770537454748</v>
      </c>
    </row>
    <row r="364" spans="1:10" ht="12.75">
      <c r="A364" s="11" t="s">
        <v>40</v>
      </c>
      <c r="B364" s="89">
        <v>136</v>
      </c>
      <c r="C364" s="89">
        <v>91</v>
      </c>
      <c r="D364" s="22">
        <f t="shared" si="36"/>
        <v>0.011688869789428449</v>
      </c>
      <c r="G364" s="11" t="s">
        <v>40</v>
      </c>
      <c r="H364" s="89">
        <v>252</v>
      </c>
      <c r="I364" s="89">
        <v>186</v>
      </c>
      <c r="J364" s="22">
        <f t="shared" si="37"/>
        <v>0.014035087719298246</v>
      </c>
    </row>
    <row r="365" spans="1:10" ht="12.75">
      <c r="A365" s="11" t="s">
        <v>41</v>
      </c>
      <c r="B365" s="89">
        <v>362</v>
      </c>
      <c r="C365" s="89">
        <v>249</v>
      </c>
      <c r="D365" s="22">
        <f t="shared" si="36"/>
        <v>0.031113021057155136</v>
      </c>
      <c r="G365" s="11" t="s">
        <v>41</v>
      </c>
      <c r="H365" s="89">
        <v>563</v>
      </c>
      <c r="I365" s="89">
        <v>385</v>
      </c>
      <c r="J365" s="22">
        <f t="shared" si="37"/>
        <v>0.031356168198273464</v>
      </c>
    </row>
    <row r="366" spans="1:10" ht="12.75">
      <c r="A366" s="11" t="s">
        <v>42</v>
      </c>
      <c r="B366" s="89">
        <v>193</v>
      </c>
      <c r="C366" s="89">
        <v>122</v>
      </c>
      <c r="D366" s="22">
        <f t="shared" si="36"/>
        <v>0.016587881392350665</v>
      </c>
      <c r="G366" s="11" t="s">
        <v>42</v>
      </c>
      <c r="H366" s="89">
        <v>326</v>
      </c>
      <c r="I366" s="89">
        <v>203</v>
      </c>
      <c r="J366" s="22">
        <f t="shared" si="37"/>
        <v>0.018156502367028683</v>
      </c>
    </row>
    <row r="367" spans="1:10" ht="12.75">
      <c r="A367" s="11" t="s">
        <v>43</v>
      </c>
      <c r="B367" s="89">
        <v>832</v>
      </c>
      <c r="C367" s="89">
        <v>524</v>
      </c>
      <c r="D367" s="22">
        <f t="shared" si="36"/>
        <v>0.07150837988826815</v>
      </c>
      <c r="G367" s="11" t="s">
        <v>43</v>
      </c>
      <c r="H367" s="89">
        <v>1453</v>
      </c>
      <c r="I367" s="89">
        <v>1016</v>
      </c>
      <c r="J367" s="22">
        <f t="shared" si="37"/>
        <v>0.08092453355611251</v>
      </c>
    </row>
    <row r="368" spans="1:10" ht="12.75">
      <c r="A368" s="11" t="s">
        <v>44</v>
      </c>
      <c r="B368" s="89">
        <v>42</v>
      </c>
      <c r="C368" s="89">
        <v>24</v>
      </c>
      <c r="D368" s="22">
        <f t="shared" si="36"/>
        <v>0.0036097980232058444</v>
      </c>
      <c r="G368" s="11" t="s">
        <v>44</v>
      </c>
      <c r="H368" s="89">
        <v>55</v>
      </c>
      <c r="I368" s="89">
        <v>39</v>
      </c>
      <c r="J368" s="22">
        <f t="shared" si="37"/>
        <v>0.003063213589529379</v>
      </c>
    </row>
    <row r="369" spans="1:10" ht="12.75">
      <c r="A369" s="11" t="s">
        <v>45</v>
      </c>
      <c r="B369" s="89">
        <v>681</v>
      </c>
      <c r="C369" s="89">
        <v>477</v>
      </c>
      <c r="D369" s="22">
        <f t="shared" si="36"/>
        <v>0.05853029651912334</v>
      </c>
      <c r="G369" s="11" t="s">
        <v>45</v>
      </c>
      <c r="H369" s="89">
        <v>1061</v>
      </c>
      <c r="I369" s="89">
        <v>658</v>
      </c>
      <c r="J369" s="22">
        <f t="shared" si="37"/>
        <v>0.059092174881648564</v>
      </c>
    </row>
    <row r="370" spans="1:10" ht="12.75">
      <c r="A370" s="11" t="s">
        <v>46</v>
      </c>
      <c r="B370" s="89">
        <v>289</v>
      </c>
      <c r="C370" s="89">
        <v>221</v>
      </c>
      <c r="D370" s="22">
        <f t="shared" si="36"/>
        <v>0.02483884830253545</v>
      </c>
      <c r="G370" s="11" t="s">
        <v>46</v>
      </c>
      <c r="H370" s="89">
        <v>485</v>
      </c>
      <c r="I370" s="89">
        <v>366</v>
      </c>
      <c r="J370" s="22">
        <f t="shared" si="37"/>
        <v>0.02701197438039543</v>
      </c>
    </row>
    <row r="371" spans="1:10" ht="12.75">
      <c r="A371" s="11" t="s">
        <v>47</v>
      </c>
      <c r="B371" s="89">
        <v>100</v>
      </c>
      <c r="C371" s="89">
        <v>52</v>
      </c>
      <c r="D371" s="22">
        <f t="shared" si="36"/>
        <v>0.008594757198109154</v>
      </c>
      <c r="G371" s="11" t="s">
        <v>47</v>
      </c>
      <c r="H371" s="89">
        <v>131</v>
      </c>
      <c r="I371" s="89">
        <v>70</v>
      </c>
      <c r="J371" s="22">
        <f t="shared" si="37"/>
        <v>0.007296017822333612</v>
      </c>
    </row>
    <row r="372" spans="1:10" ht="12.75">
      <c r="A372" s="11" t="s">
        <v>48</v>
      </c>
      <c r="B372" s="89">
        <v>109</v>
      </c>
      <c r="C372" s="89">
        <v>46</v>
      </c>
      <c r="D372" s="22">
        <f t="shared" si="36"/>
        <v>0.009368285345938978</v>
      </c>
      <c r="G372" s="11" t="s">
        <v>48</v>
      </c>
      <c r="H372" s="89">
        <v>182</v>
      </c>
      <c r="I372" s="89">
        <v>97</v>
      </c>
      <c r="J372" s="22">
        <f t="shared" si="37"/>
        <v>0.0101364522417154</v>
      </c>
    </row>
    <row r="373" spans="1:10" ht="12.75">
      <c r="A373" s="11" t="s">
        <v>49</v>
      </c>
      <c r="B373" s="89">
        <v>475</v>
      </c>
      <c r="C373" s="89">
        <v>348</v>
      </c>
      <c r="D373" s="22">
        <f t="shared" si="36"/>
        <v>0.04082509669101848</v>
      </c>
      <c r="G373" s="11" t="s">
        <v>49</v>
      </c>
      <c r="H373" s="89">
        <v>680</v>
      </c>
      <c r="I373" s="89">
        <v>496</v>
      </c>
      <c r="J373" s="22">
        <f t="shared" si="37"/>
        <v>0.0378724589250905</v>
      </c>
    </row>
    <row r="374" spans="1:10" ht="13.5" thickBot="1">
      <c r="A374" s="70" t="s">
        <v>2</v>
      </c>
      <c r="B374" s="72">
        <f>SUM(B328:B373)</f>
        <v>11635</v>
      </c>
      <c r="C374" s="72">
        <f>SUM(C328:C373)</f>
        <v>7498</v>
      </c>
      <c r="D374" s="69">
        <f>SUM(D328:D373)</f>
        <v>1</v>
      </c>
      <c r="G374" s="70" t="s">
        <v>2</v>
      </c>
      <c r="H374" s="72">
        <f>SUM(H328:H373)</f>
        <v>17955</v>
      </c>
      <c r="I374" s="72">
        <f>SUM(I328:I373)</f>
        <v>11942</v>
      </c>
      <c r="J374" s="69">
        <f>SUM(J328:J373)</f>
        <v>1</v>
      </c>
    </row>
    <row r="375" ht="13.5" thickTop="1"/>
  </sheetData>
  <mergeCells count="1">
    <mergeCell ref="A7:D7"/>
  </mergeCells>
  <printOptions horizontalCentered="1" verticalCentered="1"/>
  <pageMargins left="0.22" right="0.28" top="0.24" bottom="0.31" header="0" footer="0"/>
  <pageSetup fitToHeight="1" fitToWidth="1" horizontalDpi="300" verticalDpi="300" orientation="portrait" scale="68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Max Learner</dc:creator>
  <cp:keywords/>
  <dc:description/>
  <cp:lastModifiedBy>Charles Appleby</cp:lastModifiedBy>
  <cp:lastPrinted>2010-04-30T13:32:48Z</cp:lastPrinted>
  <dcterms:created xsi:type="dcterms:W3CDTF">2000-01-17T13:30:46Z</dcterms:created>
  <dcterms:modified xsi:type="dcterms:W3CDTF">2016-01-12T18:28:43Z</dcterms:modified>
  <cp:category/>
  <cp:version/>
  <cp:contentType/>
  <cp:contentStatus/>
</cp:coreProperties>
</file>